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560" activeTab="0"/>
  </bookViews>
  <sheets>
    <sheet name="14,15" sheetId="1" r:id="rId1"/>
    <sheet name="16,17" sheetId="2" r:id="rId2"/>
    <sheet name="18,19" sheetId="3" r:id="rId3"/>
    <sheet name="20,21" sheetId="4" r:id="rId4"/>
    <sheet name="22" sheetId="5" r:id="rId5"/>
    <sheet name="23,24" sheetId="6" r:id="rId6"/>
    <sheet name="25" sheetId="7" r:id="rId7"/>
    <sheet name="26-39" sheetId="8" r:id="rId8"/>
    <sheet name="40" sheetId="9" r:id="rId9"/>
    <sheet name="41" sheetId="10" r:id="rId10"/>
    <sheet name="42" sheetId="11" r:id="rId11"/>
    <sheet name="43" sheetId="12" r:id="rId12"/>
  </sheets>
  <definedNames>
    <definedName name="_xlnm.Print_Area" localSheetId="1">'16,17'!$A$1:$T$54</definedName>
    <definedName name="_xlnm.Print_Area" localSheetId="2">'18,19'!$A$1:$AL$32</definedName>
    <definedName name="_xlnm.Print_Area" localSheetId="3">'20,21'!$A$1:$AN$60</definedName>
    <definedName name="_xlnm.Print_Area" localSheetId="4">'22'!$A$1:$M$38</definedName>
    <definedName name="_xlnm.Print_Area" localSheetId="5">'23,24'!$A$1:$Z$72</definedName>
    <definedName name="_xlnm.Print_Area" localSheetId="6">'25'!$A$1:$R$44</definedName>
    <definedName name="_xlnm.Print_Area" localSheetId="7">'26-39'!$A$1:$AG$541</definedName>
    <definedName name="_xlnm.Print_Area" localSheetId="8">'40'!$A$1:$O$42</definedName>
    <definedName name="_xlnm.Print_Area" localSheetId="9">'41'!$A$1:$S$67</definedName>
    <definedName name="_xlnm.Print_Area" localSheetId="10">'42'!$A$1:$J$89</definedName>
    <definedName name="_xlnm.Print_Area" localSheetId="11">'43'!$A$1:$J$48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<sst xmlns="http://schemas.openxmlformats.org/spreadsheetml/2006/main" count="6652" uniqueCount="852">
  <si>
    <t>総数</t>
  </si>
  <si>
    <t>博　多</t>
  </si>
  <si>
    <t>中　央</t>
  </si>
  <si>
    <t>城　南</t>
  </si>
  <si>
    <t>早　良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</si>
  <si>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</si>
  <si>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</si>
  <si>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</si>
  <si>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</si>
  <si>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</si>
  <si>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</si>
  <si>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</si>
  <si>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</si>
  <si>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自然</t>
  </si>
  <si>
    <t>人工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</si>
  <si>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</si>
  <si>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</si>
  <si>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</si>
  <si>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</si>
  <si>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</si>
  <si>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</si>
  <si>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</si>
  <si>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</si>
  <si>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</si>
  <si>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t>資料：地域医療課</t>
  </si>
  <si>
    <r>
      <t>４〕死産</t>
    </r>
    <r>
      <rPr>
        <b/>
        <sz val="16"/>
        <rFont val="ＭＳ 明朝"/>
        <family val="1"/>
      </rPr>
      <t xml:space="preserve">   </t>
    </r>
  </si>
  <si>
    <t xml:space="preserve"> 妊娠週数別にみた母の年齢別死産数、区別</t>
  </si>
  <si>
    <t>平成20年</t>
  </si>
  <si>
    <t>５〕死亡</t>
  </si>
  <si>
    <t>平成19年</t>
  </si>
  <si>
    <t>平成8年</t>
  </si>
  <si>
    <t>平成7年</t>
  </si>
  <si>
    <t>平成6年</t>
  </si>
  <si>
    <t>死因</t>
  </si>
  <si>
    <t>実数</t>
  </si>
  <si>
    <t>死亡率</t>
  </si>
  <si>
    <t>第1位</t>
  </si>
  <si>
    <t>悪性新生物</t>
  </si>
  <si>
    <t>第2位</t>
  </si>
  <si>
    <t>心疾患（高血圧性除く）</t>
  </si>
  <si>
    <t>脳血管疾患</t>
  </si>
  <si>
    <t>心疾患</t>
  </si>
  <si>
    <t>第3位</t>
  </si>
  <si>
    <t>肺炎・気管支炎</t>
  </si>
  <si>
    <t>第4位</t>
  </si>
  <si>
    <t>肺炎</t>
  </si>
  <si>
    <t>第5位</t>
  </si>
  <si>
    <t>不慮の事故</t>
  </si>
  <si>
    <t>不慮の事故・有害作用</t>
  </si>
  <si>
    <t>第6位</t>
  </si>
  <si>
    <t>自殺</t>
  </si>
  <si>
    <t>第7位</t>
  </si>
  <si>
    <t>肝疾患</t>
  </si>
  <si>
    <t>慢性肝疾患</t>
  </si>
  <si>
    <t>第8位</t>
  </si>
  <si>
    <t>腎不全</t>
  </si>
  <si>
    <t>腎炎・ネフローゼ症候群及びネフローゼ</t>
  </si>
  <si>
    <t>第9位</t>
  </si>
  <si>
    <t>大動脈瘤及び解離</t>
  </si>
  <si>
    <t>慢性閉塞性肺疾患</t>
  </si>
  <si>
    <t>糖尿病</t>
  </si>
  <si>
    <t>第10位</t>
  </si>
  <si>
    <t>老衰</t>
  </si>
  <si>
    <t>平成17年</t>
  </si>
  <si>
    <t>平成16年</t>
  </si>
  <si>
    <t>平成15年</t>
  </si>
  <si>
    <t>平成2年</t>
  </si>
  <si>
    <t>心臓の疾患</t>
  </si>
  <si>
    <t>慢性肝疾患・肝硬変</t>
  </si>
  <si>
    <t>高血圧性疾患</t>
  </si>
  <si>
    <t>平成14年</t>
  </si>
  <si>
    <t>平成13年</t>
  </si>
  <si>
    <t>平成12年</t>
  </si>
  <si>
    <t>昭和55年</t>
  </si>
  <si>
    <t>肝硬変</t>
  </si>
  <si>
    <t>全結核</t>
  </si>
  <si>
    <t>平成11年</t>
  </si>
  <si>
    <t>平成10年</t>
  </si>
  <si>
    <t>平成9年</t>
  </si>
  <si>
    <t>中枢神経系の血管損傷</t>
  </si>
  <si>
    <t>自殺（第５位同数）</t>
  </si>
  <si>
    <t>肺炎及び気管支炎</t>
  </si>
  <si>
    <t>高血圧症</t>
  </si>
  <si>
    <t>新生児固有の疾患</t>
  </si>
  <si>
    <t>悪性新生物</t>
  </si>
  <si>
    <t>肺炎</t>
  </si>
  <si>
    <t>脳血管疾患</t>
  </si>
  <si>
    <t>不慮の事故</t>
  </si>
  <si>
    <t>自殺</t>
  </si>
  <si>
    <t>腎不全</t>
  </si>
  <si>
    <t>老衰</t>
  </si>
  <si>
    <t>肝疾患</t>
  </si>
  <si>
    <t>大動脈瘤</t>
  </si>
  <si>
    <t>慢性閉塞性肺疾患</t>
  </si>
  <si>
    <t>老衰（第９位同数）</t>
  </si>
  <si>
    <t>全死因</t>
  </si>
  <si>
    <t>胃腸炎</t>
  </si>
  <si>
    <t>結核</t>
  </si>
  <si>
    <t>食道</t>
  </si>
  <si>
    <t>胃</t>
  </si>
  <si>
    <t>肺</t>
  </si>
  <si>
    <t>膵</t>
  </si>
  <si>
    <t>乳房</t>
  </si>
  <si>
    <t>子宮</t>
  </si>
  <si>
    <t>白血病</t>
  </si>
  <si>
    <t>その他</t>
  </si>
  <si>
    <t>大腸</t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</si>
  <si>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</si>
  <si>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</si>
  <si>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</si>
  <si>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</si>
  <si>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</si>
  <si>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</si>
  <si>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</si>
  <si>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</si>
  <si>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</si>
  <si>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</si>
  <si>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</si>
  <si>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高血圧
性疾患</t>
  </si>
  <si>
    <t>慢性肝疾患及び肝硬変</t>
  </si>
  <si>
    <t>自動車事故</t>
  </si>
  <si>
    <t>火災・火焔による事故</t>
  </si>
  <si>
    <t>不慮の溺死</t>
  </si>
  <si>
    <t>昭和40年</t>
  </si>
  <si>
    <t>高血圧
性疾患</t>
  </si>
  <si>
    <t>肝及び
肝内胆管</t>
  </si>
  <si>
    <t>胆のう及び
他の胆道</t>
  </si>
  <si>
    <t>気管、気管支及び肺</t>
  </si>
  <si>
    <t>乳　房</t>
  </si>
  <si>
    <t xml:space="preserve">7年  </t>
  </si>
  <si>
    <t xml:space="preserve">8年  </t>
  </si>
  <si>
    <t xml:space="preserve">9年  </t>
  </si>
  <si>
    <t xml:space="preserve">10年  </t>
  </si>
  <si>
    <t xml:space="preserve">11年  </t>
  </si>
  <si>
    <t xml:space="preserve">12年  </t>
  </si>
  <si>
    <t xml:space="preserve">13年  </t>
  </si>
  <si>
    <t xml:space="preserve">14年  </t>
  </si>
  <si>
    <t xml:space="preserve">15年  </t>
  </si>
  <si>
    <t xml:space="preserve">16年  </t>
  </si>
  <si>
    <t xml:space="preserve">17年  </t>
  </si>
  <si>
    <t xml:space="preserve">18年  </t>
  </si>
  <si>
    <t xml:space="preserve">19年  </t>
  </si>
  <si>
    <t xml:space="preserve">  19年</t>
  </si>
  <si>
    <t>東</t>
  </si>
  <si>
    <t>博多</t>
  </si>
  <si>
    <t>中央</t>
  </si>
  <si>
    <t>南</t>
  </si>
  <si>
    <t>城南</t>
  </si>
  <si>
    <t>早良</t>
  </si>
  <si>
    <t>西</t>
  </si>
  <si>
    <t>西</t>
  </si>
  <si>
    <t>喘息</t>
  </si>
  <si>
    <t>不整脈及び伝導障害</t>
  </si>
  <si>
    <t>心不全</t>
  </si>
  <si>
    <t>脳内出血</t>
  </si>
  <si>
    <t>脳梗塞</t>
  </si>
  <si>
    <t>交通事故</t>
  </si>
  <si>
    <t>平成7年より死因分類(ICD-10)適用に伴い、平成6年以前と分類が異なる。</t>
  </si>
  <si>
    <t>男</t>
  </si>
  <si>
    <t>女</t>
  </si>
  <si>
    <t>総数</t>
  </si>
  <si>
    <t>男</t>
  </si>
  <si>
    <t>女</t>
  </si>
  <si>
    <t>0～4歳</t>
  </si>
  <si>
    <t xml:space="preserve">   0  </t>
  </si>
  <si>
    <t xml:space="preserve">   1  </t>
  </si>
  <si>
    <t xml:space="preserve">   2  </t>
  </si>
  <si>
    <t xml:space="preserve">   3  </t>
  </si>
  <si>
    <t xml:space="preserve">   4  </t>
  </si>
  <si>
    <t>5～9歳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</si>
  <si>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</si>
  <si>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</si>
  <si>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</si>
  <si>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</si>
  <si>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</si>
  <si>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</si>
  <si>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</si>
  <si>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</si>
  <si>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</si>
  <si>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</si>
  <si>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</si>
  <si>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</si>
  <si>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</si>
  <si>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注）死亡率は、各年１０月１日現在の推計人口をもとに算出した。</t>
  </si>
  <si>
    <t>４．主要死因死亡数及び割合、年齢階級別</t>
  </si>
  <si>
    <t>悪性
新生物</t>
  </si>
  <si>
    <t>脳血管
疾患</t>
  </si>
  <si>
    <t>不慮の
事故</t>
  </si>
  <si>
    <t>その他</t>
  </si>
  <si>
    <t>計</t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</si>
  <si>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</si>
  <si>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</si>
  <si>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</si>
  <si>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</si>
  <si>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</si>
  <si>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</si>
  <si>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</si>
  <si>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</si>
  <si>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</si>
  <si>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</si>
  <si>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</si>
  <si>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>注；上段は死亡数、下段は全死亡数に占める当該死因の占める割合である。</t>
  </si>
  <si>
    <t>悪性
新生物</t>
  </si>
  <si>
    <t>高血圧
性疾患</t>
  </si>
  <si>
    <t>脳血管
疾患</t>
  </si>
  <si>
    <t>不慮の
事故</t>
  </si>
  <si>
    <t>５．外因死亡数及び死亡率、年次・区別</t>
  </si>
  <si>
    <t>外因死総数</t>
  </si>
  <si>
    <t>不慮の事故及び有害作用</t>
  </si>
  <si>
    <t>他殺</t>
  </si>
  <si>
    <t>その他の外因</t>
  </si>
  <si>
    <t>天災</t>
  </si>
  <si>
    <t>不慮の機械的窒息</t>
  </si>
  <si>
    <t>工業性を主とする事故</t>
  </si>
  <si>
    <t>その他の不慮の事故</t>
  </si>
  <si>
    <t>福岡市</t>
  </si>
  <si>
    <t>全国</t>
  </si>
  <si>
    <t>昭和35年</t>
  </si>
  <si>
    <t>-</t>
  </si>
  <si>
    <t>40年</t>
  </si>
  <si>
    <t>45年</t>
  </si>
  <si>
    <t>55年</t>
  </si>
  <si>
    <t>平成元年</t>
  </si>
  <si>
    <t>2年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</si>
  <si>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</si>
  <si>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</si>
  <si>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</si>
  <si>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</si>
  <si>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</si>
  <si>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</si>
  <si>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</si>
  <si>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</si>
  <si>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17年</t>
  </si>
  <si>
    <t>18年</t>
  </si>
  <si>
    <t>19年</t>
  </si>
  <si>
    <t>平成7年より死因分類(ICD-10)適用に伴い、別表とする。</t>
  </si>
  <si>
    <r>
      <t xml:space="preserve">外因死亡率
</t>
    </r>
    <r>
      <rPr>
        <sz val="10"/>
        <rFont val="ＭＳ 明朝"/>
        <family val="1"/>
      </rPr>
      <t>(人口10万対）</t>
    </r>
  </si>
  <si>
    <t>自動車事故
交通事故以外の</t>
  </si>
  <si>
    <t>不慮の中毒</t>
  </si>
  <si>
    <t>不慮の墜落</t>
  </si>
  <si>
    <t>火災、火陥による事故</t>
  </si>
  <si>
    <t>不慮の溺死</t>
  </si>
  <si>
    <t>不慮の打撲</t>
  </si>
  <si>
    <t>外因死総数</t>
  </si>
  <si>
    <t>不慮の事故総数</t>
  </si>
  <si>
    <t>転倒・転落</t>
  </si>
  <si>
    <t>不慮の溺死及び溺水</t>
  </si>
  <si>
    <t>不慮の窒息</t>
  </si>
  <si>
    <t>煙、火・火災への曝露</t>
  </si>
  <si>
    <t>有害物質による中毒</t>
  </si>
  <si>
    <t>その他の不慮の事故</t>
  </si>
  <si>
    <t>15年</t>
  </si>
  <si>
    <t>16年</t>
  </si>
  <si>
    <t>…</t>
  </si>
  <si>
    <t>南　</t>
  </si>
  <si>
    <t>西　</t>
  </si>
  <si>
    <t>分類番号</t>
  </si>
  <si>
    <t>総数</t>
  </si>
  <si>
    <t>0歳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</si>
  <si>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</si>
  <si>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</si>
  <si>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</si>
  <si>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</si>
  <si>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</si>
  <si>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</si>
  <si>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</si>
  <si>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</si>
  <si>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</si>
  <si>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</si>
  <si>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</si>
  <si>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</si>
  <si>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</si>
  <si>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</si>
  <si>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</si>
  <si>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</si>
  <si>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</si>
  <si>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</si>
  <si>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</si>
  <si>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</si>
  <si>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100～</t>
  </si>
  <si>
    <t>不祥</t>
  </si>
  <si>
    <t>感染症及び寄生虫症</t>
  </si>
  <si>
    <t>新生物</t>
  </si>
  <si>
    <t>・</t>
  </si>
  <si>
    <t>･</t>
  </si>
  <si>
    <t>資料：地域医療課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</si>
  <si>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</si>
  <si>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</si>
  <si>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</si>
  <si>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</si>
  <si>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</si>
  <si>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</si>
  <si>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</si>
  <si>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</si>
  <si>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腎不全</t>
  </si>
  <si>
    <t>　急性腎不全</t>
  </si>
  <si>
    <t>　慢性腎不全</t>
  </si>
  <si>
    <t>　詳細不明の腎不全</t>
  </si>
  <si>
    <t>妊娠、分娩及び産じょく</t>
  </si>
  <si>
    <t>周産期に発生した病態</t>
  </si>
  <si>
    <t>傷病及び死亡の外因</t>
  </si>
  <si>
    <t>09200</t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</si>
  <si>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</si>
  <si>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</si>
  <si>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</si>
  <si>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</si>
  <si>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</si>
  <si>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</si>
  <si>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</si>
  <si>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</si>
  <si>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</si>
  <si>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</si>
  <si>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</si>
  <si>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</si>
  <si>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</si>
  <si>
    <t>老人ホーム</t>
  </si>
  <si>
    <t>15年</t>
  </si>
  <si>
    <t>　東　</t>
  </si>
  <si>
    <t>　南　</t>
  </si>
  <si>
    <t>　西　</t>
  </si>
  <si>
    <t>乳児死亡</t>
  </si>
  <si>
    <t>新生児死亡</t>
  </si>
  <si>
    <t>40年</t>
  </si>
  <si>
    <t>45年</t>
  </si>
  <si>
    <t>50年</t>
  </si>
  <si>
    <t>55年</t>
  </si>
  <si>
    <t>60年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</si>
  <si>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</si>
  <si>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</si>
  <si>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</si>
  <si>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</si>
  <si>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</si>
  <si>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</si>
  <si>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</si>
  <si>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</si>
  <si>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</si>
  <si>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</si>
  <si>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　　13年</t>
  </si>
  <si>
    <t>　　14年</t>
  </si>
  <si>
    <t>　　15年</t>
  </si>
  <si>
    <t>　　17年</t>
  </si>
  <si>
    <t>　　18年</t>
  </si>
  <si>
    <t>20年</t>
  </si>
  <si>
    <t>4週未満</t>
  </si>
  <si>
    <t>新生児死亡（再掲）</t>
  </si>
  <si>
    <t>2月～
3月未満</t>
  </si>
  <si>
    <t>3月～
4月未満</t>
  </si>
  <si>
    <t>4月～
5月未満</t>
  </si>
  <si>
    <t>5月～
6月未満</t>
  </si>
  <si>
    <t>6月～
7月未満</t>
  </si>
  <si>
    <t>7月～
8月未満</t>
  </si>
  <si>
    <t>8月～
9月未満</t>
  </si>
  <si>
    <t>9月～
10月未満</t>
  </si>
  <si>
    <t>10月～
11月未満</t>
  </si>
  <si>
    <t>11月～
12月未満</t>
  </si>
  <si>
    <t>1週未満</t>
  </si>
  <si>
    <t>1週～
2週未満</t>
  </si>
  <si>
    <t>2週～
3週未満</t>
  </si>
  <si>
    <t>3週～
4週未満</t>
  </si>
  <si>
    <t>死亡数</t>
  </si>
  <si>
    <t>死亡率</t>
  </si>
  <si>
    <t>９.生存期間別にみた乳児・新生児死亡数及び死亡率（出生1万対）、区別</t>
  </si>
  <si>
    <t>乳児死亡数</t>
  </si>
  <si>
    <t>新生児死亡数</t>
  </si>
  <si>
    <t>Ba01</t>
  </si>
  <si>
    <t>腸管感染症</t>
  </si>
  <si>
    <t>Ba02</t>
  </si>
  <si>
    <t>敗血症</t>
  </si>
  <si>
    <t>Ba03</t>
  </si>
  <si>
    <t>麻疹</t>
  </si>
  <si>
    <t>Ba04</t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</si>
  <si>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</si>
  <si>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</si>
  <si>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</si>
  <si>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</si>
  <si>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</si>
  <si>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</si>
  <si>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</si>
  <si>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</si>
  <si>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</si>
  <si>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</si>
  <si>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</si>
  <si>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</si>
  <si>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</si>
  <si>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</si>
  <si>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髄膜炎</t>
  </si>
  <si>
    <t>Ba13</t>
  </si>
  <si>
    <t>脊髄性筋萎縮症</t>
  </si>
  <si>
    <t>Ba14</t>
  </si>
  <si>
    <t>脳性麻痺</t>
  </si>
  <si>
    <t>Ba15</t>
  </si>
  <si>
    <t>Ba16</t>
  </si>
  <si>
    <t>Ba17</t>
  </si>
  <si>
    <t>インフルエンザ</t>
  </si>
  <si>
    <t>Ba18</t>
  </si>
  <si>
    <t>Ba19</t>
  </si>
  <si>
    <t>Ba20</t>
  </si>
  <si>
    <t>ヘルニア及び腸閉塞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</si>
  <si>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</si>
  <si>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</si>
  <si>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</si>
  <si>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</si>
  <si>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</si>
  <si>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</si>
  <si>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</si>
  <si>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</si>
  <si>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</si>
  <si>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</si>
  <si>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</si>
  <si>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</si>
  <si>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</si>
  <si>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</si>
  <si>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</si>
  <si>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</si>
  <si>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</si>
  <si>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</si>
  <si>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</si>
  <si>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</si>
  <si>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</si>
  <si>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</si>
  <si>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</si>
  <si>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</si>
  <si>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</si>
  <si>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</si>
  <si>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</si>
  <si>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</si>
  <si>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</si>
  <si>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　心臓の先天奇形</t>
  </si>
  <si>
    <t>Ba38</t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</si>
  <si>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</si>
  <si>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</si>
  <si>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</si>
  <si>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</si>
  <si>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</si>
  <si>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</si>
  <si>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</si>
  <si>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</si>
  <si>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</si>
  <si>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Ba44</t>
  </si>
  <si>
    <t>乳幼児突然死症候群</t>
  </si>
  <si>
    <t>Ba45</t>
  </si>
  <si>
    <t>その他のすべての疾患</t>
  </si>
  <si>
    <t>Ba46</t>
  </si>
  <si>
    <t>Ba47</t>
  </si>
  <si>
    <t>　交通事故</t>
  </si>
  <si>
    <t>Ba48</t>
  </si>
  <si>
    <t>Ba49</t>
  </si>
  <si>
    <t>　不慮の溺死及び溺水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</si>
  <si>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</si>
  <si>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</si>
  <si>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</si>
  <si>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</si>
  <si>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</si>
  <si>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</si>
  <si>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</si>
  <si>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</si>
  <si>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</si>
  <si>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　その他の不慮の事故</t>
  </si>
  <si>
    <t>Ba55</t>
  </si>
  <si>
    <t>Ba56</t>
  </si>
  <si>
    <t>乳児
死亡率</t>
  </si>
  <si>
    <t>新生児
死亡率</t>
  </si>
  <si>
    <t>周産期死亡数</t>
  </si>
  <si>
    <t>周産期死亡率</t>
  </si>
  <si>
    <t>後期死産</t>
  </si>
  <si>
    <t>早期新生児</t>
  </si>
  <si>
    <t>16年</t>
  </si>
  <si>
    <t>19年</t>
  </si>
  <si>
    <t>平成21年</t>
  </si>
  <si>
    <t>東</t>
  </si>
  <si>
    <t>南</t>
  </si>
  <si>
    <t>西</t>
  </si>
  <si>
    <t>平成18年</t>
  </si>
  <si>
    <t>大動脈瘤</t>
  </si>
  <si>
    <t>精神病の記載のない老衰</t>
  </si>
  <si>
    <t>昭和35年</t>
  </si>
  <si>
    <t>第1位</t>
  </si>
  <si>
    <t>第1位</t>
  </si>
  <si>
    <t>第2位</t>
  </si>
  <si>
    <t>昭和60年</t>
  </si>
  <si>
    <t>昭和50年</t>
  </si>
  <si>
    <t>昭和45年</t>
  </si>
  <si>
    <t>肺炎・気管支炎・肺気腫
及び喘息</t>
  </si>
  <si>
    <t>２．死因別の死亡数及び死亡率（人口10万対）、年次・区別</t>
  </si>
  <si>
    <t>(1)昭和40年～平成6年</t>
  </si>
  <si>
    <t>気管、気管
支及び肺</t>
  </si>
  <si>
    <t xml:space="preserve">20年  </t>
  </si>
  <si>
    <t>慢性閉塞
性肺疾患</t>
  </si>
  <si>
    <t>２．死因別の死亡数及び死亡率（人口10万対）、年次・区別</t>
  </si>
  <si>
    <t xml:space="preserve">21年  </t>
  </si>
  <si>
    <t>厚生労働省人口動態統計（確定数）の概況の19頁１９大都市・男女別人口（日本人人口）</t>
  </si>
  <si>
    <t>計算不能</t>
  </si>
  <si>
    <t>　</t>
  </si>
  <si>
    <t>20年</t>
  </si>
  <si>
    <t>福岡市</t>
  </si>
  <si>
    <t>　その他のウイルス肝炎</t>
  </si>
  <si>
    <t>その他の感染症及び寄生虫症</t>
  </si>
  <si>
    <t xml:space="preserve">  直腸Ｓ状結腸移行部及び</t>
  </si>
  <si>
    <t>.</t>
  </si>
  <si>
    <t xml:space="preserve">  中枢神経系の悪性新生物</t>
  </si>
  <si>
    <t xml:space="preserve">  組織及び関連組織の悪性新</t>
  </si>
  <si>
    <t>血液及び造血器の疾患並びに</t>
  </si>
  <si>
    <t>免疫機構の障害</t>
  </si>
  <si>
    <t>その他の血液及び造血器の</t>
  </si>
  <si>
    <t>疾患並びに免疫機構の障害</t>
  </si>
  <si>
    <t>その他の内分泌、栄養及び　</t>
  </si>
  <si>
    <t>代謝疾患</t>
  </si>
  <si>
    <t>血管性及び詳細不明の認知症　</t>
  </si>
  <si>
    <t>その他の精神及び行動の障害</t>
  </si>
  <si>
    <t>　その他の高血圧性疾患</t>
  </si>
  <si>
    <t>心疾患（高血圧性を除く）</t>
  </si>
  <si>
    <t>　その他の虚血性心疾患</t>
  </si>
  <si>
    <t>　肝硬変(アルコール性を除く)</t>
  </si>
  <si>
    <t>筋骨格系及び結合組織の疾患</t>
  </si>
  <si>
    <t>腎尿路生殖器系の疾患</t>
  </si>
  <si>
    <t>妊娠期間及び胎児発育に関連す</t>
  </si>
  <si>
    <t>る障害</t>
  </si>
  <si>
    <t>胎児及び新生児の出血性障害</t>
  </si>
  <si>
    <t>及び血液障害</t>
  </si>
  <si>
    <t>その他の先天奇形及び変形</t>
  </si>
  <si>
    <t>染色体異常、他に分類されな</t>
  </si>
  <si>
    <t>症状、徴候及び異常臨床所見</t>
  </si>
  <si>
    <t>・異常検査所見で他に分類さ</t>
  </si>
  <si>
    <t>その他の症状、徴候及び異常</t>
  </si>
  <si>
    <t>臨床所見・異常検査所見で他</t>
  </si>
  <si>
    <t>に分類されないもの</t>
  </si>
  <si>
    <t xml:space="preserve">  煙、火及び火災への曝露</t>
  </si>
  <si>
    <t>　有害物質による不慮の中毒</t>
  </si>
  <si>
    <t>　及び有害物質への曝露</t>
  </si>
  <si>
    <t>01403</t>
  </si>
  <si>
    <t>01500</t>
  </si>
  <si>
    <t>01600</t>
  </si>
  <si>
    <t>02000</t>
  </si>
  <si>
    <t>02100</t>
  </si>
  <si>
    <t>悪性新生物</t>
  </si>
  <si>
    <t>02101</t>
  </si>
  <si>
    <t>02106</t>
  </si>
  <si>
    <t>02117</t>
  </si>
  <si>
    <t>02118</t>
  </si>
  <si>
    <t xml:space="preserve">  悪性リンパ腫</t>
  </si>
  <si>
    <t>02119</t>
  </si>
  <si>
    <t xml:space="preserve">  白血病</t>
  </si>
  <si>
    <t>02120</t>
  </si>
  <si>
    <t>02121</t>
  </si>
  <si>
    <t xml:space="preserve">  その他の悪性新生物</t>
  </si>
  <si>
    <t>02200</t>
  </si>
  <si>
    <t>その他の新生物</t>
  </si>
  <si>
    <t>02201</t>
  </si>
  <si>
    <t>03100</t>
  </si>
  <si>
    <t>貧血</t>
  </si>
  <si>
    <t>03200</t>
  </si>
  <si>
    <t>03200</t>
  </si>
  <si>
    <t>04200</t>
  </si>
  <si>
    <t>05000</t>
  </si>
  <si>
    <t>05100</t>
  </si>
  <si>
    <t>05100</t>
  </si>
  <si>
    <t>05200</t>
  </si>
  <si>
    <t>05200</t>
  </si>
  <si>
    <t>06000</t>
  </si>
  <si>
    <t>06100</t>
  </si>
  <si>
    <t>髄膜炎</t>
  </si>
  <si>
    <t>06200</t>
  </si>
  <si>
    <t>09101</t>
  </si>
  <si>
    <t>男</t>
  </si>
  <si>
    <t>09102</t>
  </si>
  <si>
    <t>09102</t>
  </si>
  <si>
    <t>　その他の肝疾患</t>
  </si>
  <si>
    <t>その他の消化器系の疾患</t>
  </si>
  <si>
    <t>出産外傷</t>
  </si>
  <si>
    <t>いもの</t>
  </si>
  <si>
    <t>　</t>
  </si>
  <si>
    <t>れないもの</t>
  </si>
  <si>
    <t>老衰</t>
  </si>
  <si>
    <t>乳幼児突然死症候群</t>
  </si>
  <si>
    <t>不慮の事故</t>
  </si>
  <si>
    <t>　交通事故</t>
  </si>
  <si>
    <t>　転倒・転落</t>
  </si>
  <si>
    <t>　不慮の溺死及び溺水</t>
  </si>
  <si>
    <t>　不慮の窒息</t>
  </si>
  <si>
    <t>　その他の不慮の事故</t>
  </si>
  <si>
    <t>自殺　</t>
  </si>
  <si>
    <t>他殺</t>
  </si>
  <si>
    <t>その他の外因</t>
  </si>
  <si>
    <t>1.1</t>
  </si>
  <si>
    <t>21年</t>
  </si>
  <si>
    <t>男</t>
  </si>
  <si>
    <t>女</t>
  </si>
  <si>
    <t>出生数</t>
  </si>
  <si>
    <t>4週～
2月未満</t>
  </si>
  <si>
    <t>心疾患（高血圧性除く）</t>
  </si>
  <si>
    <t>１１．周産期死亡数及び死亡率、年次別</t>
  </si>
  <si>
    <t>　　</t>
  </si>
  <si>
    <t>平成22年</t>
  </si>
  <si>
    <t>-</t>
  </si>
  <si>
    <t>資料：「平成22年人口動態調査」</t>
  </si>
  <si>
    <t>22年10月1日推計人口</t>
  </si>
  <si>
    <t>１．死因順位別にみた死亡数及び死亡率（人口10万対）、年次別</t>
  </si>
  <si>
    <t>第10位</t>
  </si>
  <si>
    <t>直腸、直腸
Ｓ状結腸
移行部
及び肛門</t>
  </si>
  <si>
    <t>大腸</t>
  </si>
  <si>
    <t>虚血性
心疾患</t>
  </si>
  <si>
    <t>慢性リウマチ性心疾患及び心内膜の
慢性疾患</t>
  </si>
  <si>
    <t>高血圧
性疾患</t>
  </si>
  <si>
    <t>肺炎及び
気管支炎</t>
  </si>
  <si>
    <t>胃及び十二
指腸潰瘍</t>
  </si>
  <si>
    <t>腎炎・ネフローゼ症候群及び
ネフローゼ</t>
  </si>
  <si>
    <t>精神病の
記載のない
老衰</t>
  </si>
  <si>
    <t>不慮の事故
及び
有害作用</t>
  </si>
  <si>
    <t>高血圧性
心 疾 患</t>
  </si>
  <si>
    <t>自動車事故
以外の
交通事故</t>
  </si>
  <si>
    <t>昭和40年</t>
  </si>
  <si>
    <t>50年</t>
  </si>
  <si>
    <t>60年</t>
  </si>
  <si>
    <t>平成2年</t>
  </si>
  <si>
    <t>3年</t>
  </si>
  <si>
    <t>4年</t>
  </si>
  <si>
    <t>5年</t>
  </si>
  <si>
    <t>6年</t>
  </si>
  <si>
    <t>（2）平成7年～平成22年</t>
  </si>
  <si>
    <t>平成22年10月1日現在推計人口</t>
  </si>
  <si>
    <t>直腸Ｓ状
結腸移行部</t>
  </si>
  <si>
    <t xml:space="preserve">22年  </t>
  </si>
  <si>
    <t>心疾患
（高血圧
  性除く）</t>
  </si>
  <si>
    <t>脳血管
疾患</t>
  </si>
  <si>
    <t>大動脈瘤
及び解離</t>
  </si>
  <si>
    <t>不慮の
事故</t>
  </si>
  <si>
    <t>急性心
筋梗塞</t>
  </si>
  <si>
    <t>その他の
虚血性心疾患</t>
  </si>
  <si>
    <t>くも膜
下出血</t>
  </si>
  <si>
    <t xml:space="preserve">7年  </t>
  </si>
  <si>
    <t xml:space="preserve">8年  </t>
  </si>
  <si>
    <t xml:space="preserve">9年  </t>
  </si>
  <si>
    <t xml:space="preserve">10年  </t>
  </si>
  <si>
    <t xml:space="preserve">11年  </t>
  </si>
  <si>
    <t>γ846</t>
  </si>
  <si>
    <t xml:space="preserve">12年  </t>
  </si>
  <si>
    <t xml:space="preserve">13年  </t>
  </si>
  <si>
    <t xml:space="preserve">14年  </t>
  </si>
  <si>
    <t xml:space="preserve">15年  </t>
  </si>
  <si>
    <t xml:space="preserve">16年  </t>
  </si>
  <si>
    <t xml:space="preserve">17年  </t>
  </si>
  <si>
    <t xml:space="preserve">21年  </t>
  </si>
  <si>
    <t>３．性別死亡数及び死亡率(人口1万対)、年齢階級別</t>
  </si>
  <si>
    <t>平成22年・平成21年</t>
  </si>
  <si>
    <t>平成22年</t>
  </si>
  <si>
    <t>平成21年</t>
  </si>
  <si>
    <t>福岡市の年齢別推計人口22年10月1日</t>
  </si>
  <si>
    <t>(22年国勢調査結果）</t>
  </si>
  <si>
    <t>…</t>
  </si>
  <si>
    <t>（男）0歳児  20人を除く</t>
  </si>
  <si>
    <r>
      <t>（総数）0歳児  3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人を除く</t>
    </r>
  </si>
  <si>
    <t>（女）0歳児  16人を除く</t>
  </si>
  <si>
    <t>21年</t>
  </si>
  <si>
    <t>付表「諸率の算出に用いた人口」から</t>
  </si>
  <si>
    <t>福岡市区別推計人口から</t>
  </si>
  <si>
    <t>昭和35年～平成22年</t>
  </si>
  <si>
    <t>　</t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</si>
  <si>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年10月1日推計人口</t>
    </r>
  </si>
  <si>
    <t>22年</t>
  </si>
  <si>
    <t>東　</t>
  </si>
  <si>
    <t>…</t>
  </si>
  <si>
    <t>ヒト免疫不全ウイルス</t>
  </si>
  <si>
    <t>［ＨＩＶ］病</t>
  </si>
  <si>
    <t xml:space="preserve">  口唇、口腔及び咽頭の</t>
  </si>
  <si>
    <t xml:space="preserve">  直腸の悪性新生物</t>
  </si>
  <si>
    <t xml:space="preserve">  胆のう及びその他の胆道</t>
  </si>
  <si>
    <t xml:space="preserve">　生物 </t>
  </si>
  <si>
    <t>　中枢神経系のその他の新生物</t>
  </si>
  <si>
    <t>　その他の新生物</t>
  </si>
  <si>
    <t>脊髄性筋萎縮症及び関連症候群</t>
  </si>
  <si>
    <t>　高血圧性疾患及び心腎疾患</t>
  </si>
  <si>
    <t>糸球体疾患及び</t>
  </si>
  <si>
    <t>腎尿細管間質性疾患</t>
  </si>
  <si>
    <t>その他の腎尿路生殖器系の疾患</t>
  </si>
  <si>
    <t>周産期に特異的な呼吸障害</t>
  </si>
  <si>
    <t>及び心血管障害</t>
  </si>
  <si>
    <t>その他の周産期に発生した病態</t>
  </si>
  <si>
    <t>先天奇形、変形及び</t>
  </si>
  <si>
    <t>染色体異常</t>
  </si>
  <si>
    <t>　その他の循環器系の先天奇形</t>
  </si>
  <si>
    <t>６．死因別分類、性・年齢階級別</t>
  </si>
  <si>
    <t>01000</t>
  </si>
  <si>
    <t>01100</t>
  </si>
  <si>
    <t>腸管感染症</t>
  </si>
  <si>
    <t>01200</t>
  </si>
  <si>
    <t>結核</t>
  </si>
  <si>
    <t>01201</t>
  </si>
  <si>
    <t xml:space="preserve">  呼吸器結核</t>
  </si>
  <si>
    <t>01202</t>
  </si>
  <si>
    <t xml:space="preserve">  その他の結核</t>
  </si>
  <si>
    <t>01300</t>
  </si>
  <si>
    <t>敗血症</t>
  </si>
  <si>
    <t>01400</t>
  </si>
  <si>
    <t>ウイルス肝炎</t>
  </si>
  <si>
    <t>01401</t>
  </si>
  <si>
    <t>　Ｂ型ウイルス肝炎</t>
  </si>
  <si>
    <t>01402</t>
  </si>
  <si>
    <t>　Ｃ型ウイルス肝炎</t>
  </si>
  <si>
    <t>01403</t>
  </si>
  <si>
    <t>01500</t>
  </si>
  <si>
    <t>01600</t>
  </si>
  <si>
    <t>02101</t>
  </si>
  <si>
    <t xml:space="preserve">  悪性新生物</t>
  </si>
  <si>
    <t>02102</t>
  </si>
  <si>
    <t xml:space="preserve">  食道の悪性新生物</t>
  </si>
  <si>
    <t>02103</t>
  </si>
  <si>
    <t xml:space="preserve">  胃の悪性新生物</t>
  </si>
  <si>
    <t>02104</t>
  </si>
  <si>
    <t xml:space="preserve">  結腸の悪性新生物</t>
  </si>
  <si>
    <t>02105</t>
  </si>
  <si>
    <t>02105</t>
  </si>
  <si>
    <t xml:space="preserve">  肝及び肝内胆管の</t>
  </si>
  <si>
    <t>　悪性新生物</t>
  </si>
  <si>
    <t>0歳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</si>
  <si>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</si>
  <si>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</si>
  <si>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</si>
  <si>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</si>
  <si>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</si>
  <si>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</si>
  <si>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</si>
  <si>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</si>
  <si>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</si>
  <si>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</si>
  <si>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</si>
  <si>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</si>
  <si>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</si>
  <si>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</si>
  <si>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</si>
  <si>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</si>
  <si>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</si>
  <si>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</si>
  <si>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</si>
  <si>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</si>
  <si>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02107</t>
  </si>
  <si>
    <t>02107</t>
  </si>
  <si>
    <t xml:space="preserve">  の悪性新生物</t>
  </si>
  <si>
    <t>02108</t>
  </si>
  <si>
    <t xml:space="preserve">  膵の悪性新生物</t>
  </si>
  <si>
    <t>02109</t>
  </si>
  <si>
    <t xml:space="preserve">  喉頭の悪性新生物</t>
  </si>
  <si>
    <t>02110</t>
  </si>
  <si>
    <t xml:space="preserve">  気管、気管支及び肺の</t>
  </si>
  <si>
    <t>02111</t>
  </si>
  <si>
    <t xml:space="preserve">  皮膚の悪性新生物</t>
  </si>
  <si>
    <t>02112</t>
  </si>
  <si>
    <t xml:space="preserve">  乳房の悪性新生物</t>
  </si>
  <si>
    <t>02113</t>
  </si>
  <si>
    <t xml:space="preserve">  子宮の悪性新生物</t>
  </si>
  <si>
    <t>.</t>
  </si>
  <si>
    <t>02114</t>
  </si>
  <si>
    <t xml:space="preserve">  卵巣の悪性新生物</t>
  </si>
  <si>
    <t>02115</t>
  </si>
  <si>
    <t xml:space="preserve">  前立腺の悪性新生物</t>
  </si>
  <si>
    <t>02116</t>
  </si>
  <si>
    <t xml:space="preserve">  膀胱の悪性新生物</t>
  </si>
  <si>
    <t>02117</t>
  </si>
  <si>
    <t xml:space="preserve">  その他のリンパ組織、造血</t>
  </si>
  <si>
    <t>02201</t>
  </si>
  <si>
    <t>02202</t>
  </si>
  <si>
    <t>　中枢神経系を除く</t>
  </si>
  <si>
    <t>03000</t>
  </si>
  <si>
    <t>03000</t>
  </si>
  <si>
    <t>04000</t>
  </si>
  <si>
    <t>内分泌、栄養及び代謝疾患</t>
  </si>
  <si>
    <t>04100</t>
  </si>
  <si>
    <t>糖尿病</t>
  </si>
  <si>
    <t>04200</t>
  </si>
  <si>
    <t>06200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</si>
  <si>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</si>
  <si>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</si>
  <si>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</si>
  <si>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</si>
  <si>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</si>
  <si>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</si>
  <si>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</si>
  <si>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08000</t>
  </si>
  <si>
    <t>09000</t>
  </si>
  <si>
    <t>09100</t>
  </si>
  <si>
    <t>高血圧性疾患</t>
  </si>
  <si>
    <t>09101</t>
  </si>
  <si>
    <t>　</t>
  </si>
  <si>
    <t>09201</t>
  </si>
  <si>
    <t>　慢性リウマチ性心疾患</t>
  </si>
  <si>
    <t>09202</t>
  </si>
  <si>
    <t>　急性心筋梗塞</t>
  </si>
  <si>
    <t>09203</t>
  </si>
  <si>
    <t>09203</t>
  </si>
  <si>
    <t>09204</t>
  </si>
  <si>
    <t>　慢性非リウマチ性心内膜疾患</t>
  </si>
  <si>
    <t>　</t>
  </si>
  <si>
    <t>09205</t>
  </si>
  <si>
    <t>　心筋症</t>
  </si>
  <si>
    <t>09206</t>
  </si>
  <si>
    <t>　不整脈及び伝導障害</t>
  </si>
  <si>
    <t>09207</t>
  </si>
  <si>
    <t>　心不全</t>
  </si>
  <si>
    <t>09208</t>
  </si>
  <si>
    <t>　その他の心疾患</t>
  </si>
  <si>
    <t>09300</t>
  </si>
  <si>
    <t>脳血管疾患</t>
  </si>
  <si>
    <t>09301</t>
  </si>
  <si>
    <t>　くも膜下出血</t>
  </si>
  <si>
    <t>09302</t>
  </si>
  <si>
    <t>　脳内出血</t>
  </si>
  <si>
    <t>09303</t>
  </si>
  <si>
    <t>　脳梗塞</t>
  </si>
  <si>
    <t>09304</t>
  </si>
  <si>
    <t>　その他の脳血管疾患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</si>
  <si>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</si>
  <si>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</si>
  <si>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</si>
  <si>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</si>
  <si>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</si>
  <si>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</si>
  <si>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</si>
  <si>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</si>
  <si>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</si>
  <si>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</si>
  <si>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</si>
  <si>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</si>
  <si>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</si>
  <si>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周産期に特異的な感染症</t>
  </si>
  <si>
    <t>神経系の先天奇形</t>
  </si>
  <si>
    <t>循環器系の先天奇形</t>
  </si>
  <si>
    <t>　心臓の先天奇形</t>
  </si>
  <si>
    <t>消化器系の先天奇形</t>
  </si>
  <si>
    <t>７．死亡の場所別にみた死亡数及び構成割合、年次・区別</t>
  </si>
  <si>
    <t>平成2年～平成22年</t>
  </si>
  <si>
    <t>平成2年</t>
  </si>
  <si>
    <t>平成9年</t>
  </si>
  <si>
    <t>16年</t>
  </si>
  <si>
    <t>22年</t>
  </si>
  <si>
    <t>22年</t>
  </si>
  <si>
    <t>８．乳児・新生児死亡数及び死亡率（出生千対）、年次・区別</t>
  </si>
  <si>
    <t>昭和35年～平成22年</t>
  </si>
  <si>
    <t>　　16年</t>
  </si>
  <si>
    <t>1.0</t>
  </si>
  <si>
    <t>19年</t>
  </si>
  <si>
    <r>
      <t>22</t>
    </r>
    <r>
      <rPr>
        <sz val="14"/>
        <rFont val="ＭＳ 明朝"/>
        <family val="1"/>
      </rPr>
      <t>年</t>
    </r>
  </si>
  <si>
    <t>１０．乳児死亡分類別にみた乳児・新生児死亡数及び死亡率（出生1万対）</t>
  </si>
  <si>
    <t>22年出生数</t>
  </si>
  <si>
    <t>　出生時仮死</t>
  </si>
  <si>
    <t>ウイルス肝炎</t>
  </si>
  <si>
    <t xml:space="preserve">   その他の循環器系の先天奇形</t>
  </si>
  <si>
    <t>　他に分類されないもの</t>
  </si>
  <si>
    <t>資料：「平成２２年人口動態調査」</t>
  </si>
  <si>
    <t>昭和35年～平成22年</t>
  </si>
  <si>
    <t>.</t>
  </si>
  <si>
    <t>注）昭和50年以前の周産期死亡率及び後期死産率は出生千対。昭和51年以降は出産（出生＋妊娠満２２週以後の死産）千対。</t>
  </si>
  <si>
    <t>注）早期新生児死亡率は出生千対。</t>
  </si>
  <si>
    <t>注）後期死産は，平成６年までは妊娠２８週以後の死産をいい，平成７年以降は妊娠満２２週以後の死産。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</si>
</sst>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  <numFmt numFmtId="178" formatCode="0.0_);[Red]\(0.0\)"/>
    <numFmt numFmtId="179" formatCode="0.0_ "/>
    <numFmt numFmtId="180" formatCode="_ * #,##0.0_ ;_ * \-#,##0.0_ ;_ * &quot;-&quot;?_ ;_ @_ "/>
    <numFmt numFmtId="181" formatCode="#,##0.0_ "/>
    <numFmt numFmtId="182" formatCode="0_);[Red]\(0\)"/>
    <numFmt numFmtId="183" formatCode="_ &quot;\&quot;* #,##0.0_ ;_ &quot;\&quot;* \-#,##0.0_ ;_ &quot;\&quot;* &quot;-&quot;?_ ;_ @_ "/>
    <numFmt numFmtId="184" formatCode="#,##0.0"/>
    <numFmt numFmtId="185" formatCode="0.0%"/>
    <numFmt numFmtId="186" formatCode="0.0"/>
    <numFmt numFmtId="187" formatCode="0.0E+00"/>
  </numFmts>
  <fonts count="2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HGPｺﾞｼｯｸE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2"/>
      <color indexed="12"/>
      <name val="ＭＳ 明朝"/>
      <family val="1"/>
    </font>
    <font>
      <sz val="14"/>
      <color indexed="12"/>
      <name val="ＭＳ 明朝"/>
      <family val="1"/>
    </font>
    <font>
      <sz val="14"/>
      <color indexed="14"/>
      <name val="ＭＳ 明朝"/>
      <family val="1"/>
    </font>
    <font>
      <b/>
      <sz val="12"/>
      <color indexed="12"/>
      <name val="ＭＳ 明朝"/>
      <family val="1"/>
    </font>
    <font>
      <sz val="14"/>
      <color indexed="48"/>
      <name val="ＭＳ 明朝"/>
      <family val="1"/>
    </font>
    <font>
      <sz val="14"/>
      <color indexed="18"/>
      <name val="ＭＳ 明朝"/>
      <family val="1"/>
    </font>
    <font>
      <sz val="11"/>
      <color indexed="12"/>
      <name val="ＭＳ 明朝"/>
      <family val="1"/>
    </font>
  </fonts>
  <fills count="9">
    <fill>
      <patternFill/>
    </fill>
    <fill>
      <patternFill patternType="gray125"/>
    </fill>
    <fill>
      <patternFill patternType="gray0625">
        <fgColor indexed="9"/>
        <b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54">
    <xf numFmtId="0" fontId="0" fillId="0" borderId="0" xfId="0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1" fontId="6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41" fontId="6" fillId="0" borderId="2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3" fillId="0" borderId="3" xfId="0" applyFont="1" applyBorder="1" applyAlignment="1" applyProtection="1">
      <alignment horizontal="distributed"/>
      <protection/>
    </xf>
    <xf numFmtId="0" fontId="3" fillId="0" borderId="4" xfId="0" applyFont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41" fontId="4" fillId="0" borderId="0" xfId="0" applyNumberFormat="1" applyFont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9" fillId="0" borderId="6" xfId="0" applyFont="1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Border="1" applyAlignment="1">
      <alignment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4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37" fontId="5" fillId="0" borderId="4" xfId="0" applyNumberFormat="1" applyFont="1" applyBorder="1" applyAlignment="1" applyProtection="1">
      <alignment vertical="center"/>
      <protection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2" xfId="0" applyNumberFormat="1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37" fontId="5" fillId="0" borderId="4" xfId="0" applyNumberFormat="1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right"/>
      <protection/>
    </xf>
    <xf numFmtId="176" fontId="5" fillId="0" borderId="2" xfId="0" applyNumberFormat="1" applyFont="1" applyBorder="1" applyAlignment="1" applyProtection="1">
      <alignment vertical="center" wrapText="1"/>
      <protection/>
    </xf>
    <xf numFmtId="37" fontId="4" fillId="0" borderId="13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37" fontId="4" fillId="0" borderId="13" xfId="0" applyNumberFormat="1" applyFont="1" applyBorder="1" applyAlignment="1" applyProtection="1">
      <alignment horizontal="left" vertical="center"/>
      <protection/>
    </xf>
    <xf numFmtId="37" fontId="4" fillId="0" borderId="13" xfId="0" applyNumberFormat="1" applyFont="1" applyBorder="1" applyAlignment="1" applyProtection="1">
      <alignment horizontal="left" vertical="center" wrapText="1"/>
      <protection/>
    </xf>
    <xf numFmtId="37" fontId="5" fillId="0" borderId="5" xfId="0" applyNumberFormat="1" applyFont="1" applyBorder="1" applyAlignment="1" applyProtection="1">
      <alignment vertical="center" wrapText="1"/>
      <protection/>
    </xf>
    <xf numFmtId="176" fontId="5" fillId="0" borderId="0" xfId="0" applyNumberFormat="1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/>
    </xf>
    <xf numFmtId="0" fontId="11" fillId="0" borderId="13" xfId="0" applyFont="1" applyBorder="1" applyAlignment="1" applyProtection="1">
      <alignment horizontal="left" vertical="center" wrapText="1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4" fillId="0" borderId="14" xfId="0" applyFont="1" applyFill="1" applyBorder="1" applyAlignment="1">
      <alignment/>
    </xf>
    <xf numFmtId="0" fontId="5" fillId="0" borderId="13" xfId="0" applyFont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/>
    </xf>
    <xf numFmtId="37" fontId="5" fillId="0" borderId="12" xfId="0" applyNumberFormat="1" applyFont="1" applyBorder="1" applyAlignment="1" applyProtection="1">
      <alignment vertical="center"/>
      <protection/>
    </xf>
    <xf numFmtId="176" fontId="5" fillId="0" borderId="16" xfId="0" applyNumberFormat="1" applyFont="1" applyBorder="1" applyAlignment="1" applyProtection="1">
      <alignment vertical="center"/>
      <protection/>
    </xf>
    <xf numFmtId="0" fontId="4" fillId="0" borderId="16" xfId="0" applyFont="1" applyFill="1" applyBorder="1" applyAlignment="1">
      <alignment/>
    </xf>
    <xf numFmtId="176" fontId="5" fillId="0" borderId="1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37" fontId="5" fillId="0" borderId="12" xfId="0" applyNumberFormat="1" applyFont="1" applyBorder="1" applyAlignment="1" applyProtection="1">
      <alignment vertical="center" wrapText="1"/>
      <protection/>
    </xf>
    <xf numFmtId="176" fontId="5" fillId="0" borderId="1" xfId="0" applyNumberFormat="1" applyFont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/>
    </xf>
    <xf numFmtId="176" fontId="5" fillId="0" borderId="3" xfId="0" applyNumberFormat="1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right" vertical="center"/>
      <protection/>
    </xf>
    <xf numFmtId="176" fontId="5" fillId="0" borderId="14" xfId="0" applyNumberFormat="1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176" fontId="5" fillId="0" borderId="16" xfId="0" applyNumberFormat="1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76" fontId="0" fillId="0" borderId="2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4" fillId="0" borderId="18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vertical="center"/>
    </xf>
    <xf numFmtId="0" fontId="12" fillId="0" borderId="8" xfId="0" applyFont="1" applyBorder="1" applyAlignment="1" applyProtection="1">
      <alignment horizontal="left" vertical="center"/>
      <protection/>
    </xf>
    <xf numFmtId="176" fontId="12" fillId="0" borderId="8" xfId="0" applyNumberFormat="1" applyFont="1" applyBorder="1" applyAlignment="1" applyProtection="1">
      <alignment horizontal="left" vertical="center"/>
      <protection/>
    </xf>
    <xf numFmtId="176" fontId="12" fillId="0" borderId="17" xfId="0" applyNumberFormat="1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right"/>
      <protection/>
    </xf>
    <xf numFmtId="176" fontId="5" fillId="0" borderId="2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right"/>
      <protection/>
    </xf>
    <xf numFmtId="176" fontId="5" fillId="0" borderId="3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14" xfId="0" applyNumberFormat="1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right"/>
      <protection/>
    </xf>
    <xf numFmtId="0" fontId="0" fillId="0" borderId="18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 horizontal="center" vertical="top"/>
      <protection/>
    </xf>
    <xf numFmtId="0" fontId="4" fillId="0" borderId="22" xfId="0" applyFont="1" applyBorder="1" applyAlignment="1">
      <alignment horizontal="center" vertical="top"/>
    </xf>
    <xf numFmtId="37" fontId="0" fillId="0" borderId="19" xfId="0" applyNumberFormat="1" applyBorder="1" applyAlignment="1" applyProtection="1">
      <alignment/>
      <protection/>
    </xf>
    <xf numFmtId="176" fontId="0" fillId="0" borderId="19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12" fillId="0" borderId="8" xfId="0" applyNumberFormat="1" applyFont="1" applyBorder="1" applyAlignment="1" applyProtection="1">
      <alignment horizontal="left" vertical="center"/>
      <protection/>
    </xf>
    <xf numFmtId="37" fontId="12" fillId="0" borderId="17" xfId="0" applyNumberFormat="1" applyFont="1" applyBorder="1" applyAlignment="1" applyProtection="1">
      <alignment horizontal="left" vertical="center"/>
      <protection/>
    </xf>
    <xf numFmtId="37" fontId="0" fillId="0" borderId="8" xfId="0" applyNumberFormat="1" applyBorder="1" applyAlignment="1" applyProtection="1">
      <alignment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horizontal="right"/>
      <protection/>
    </xf>
    <xf numFmtId="176" fontId="5" fillId="0" borderId="1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right"/>
      <protection/>
    </xf>
    <xf numFmtId="176" fontId="5" fillId="0" borderId="16" xfId="0" applyNumberFormat="1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/>
    </xf>
    <xf numFmtId="176" fontId="11" fillId="0" borderId="8" xfId="0" applyNumberFormat="1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176" fontId="11" fillId="0" borderId="9" xfId="0" applyNumberFormat="1" applyFont="1" applyBorder="1" applyAlignment="1" applyProtection="1">
      <alignment horizontal="center" vertical="center"/>
      <protection/>
    </xf>
    <xf numFmtId="176" fontId="11" fillId="0" borderId="17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7" fontId="4" fillId="0" borderId="3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176" fontId="5" fillId="0" borderId="3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14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2" borderId="0" xfId="0" applyFont="1" applyFill="1" applyAlignment="1">
      <alignment/>
    </xf>
    <xf numFmtId="37" fontId="6" fillId="0" borderId="14" xfId="0" applyNumberFormat="1" applyFont="1" applyBorder="1" applyAlignment="1" applyProtection="1">
      <alignment horizontal="right"/>
      <protection/>
    </xf>
    <xf numFmtId="37" fontId="13" fillId="0" borderId="5" xfId="0" applyNumberFormat="1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3" fillId="2" borderId="0" xfId="0" applyFont="1" applyFill="1" applyAlignment="1">
      <alignment/>
    </xf>
    <xf numFmtId="37" fontId="4" fillId="0" borderId="5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14" xfId="0" applyNumberFormat="1" applyFont="1" applyBorder="1" applyAlignment="1" applyProtection="1">
      <alignment horizontal="distributed" vertical="distributed"/>
      <protection/>
    </xf>
    <xf numFmtId="37" fontId="4" fillId="0" borderId="0" xfId="0" applyNumberFormat="1" applyFont="1" applyBorder="1" applyAlignment="1" applyProtection="1">
      <alignment vertical="distributed"/>
      <protection/>
    </xf>
    <xf numFmtId="37" fontId="4" fillId="0" borderId="16" xfId="0" applyNumberFormat="1" applyFont="1" applyBorder="1" applyAlignment="1" applyProtection="1">
      <alignment horizontal="distributed" vertical="distributed"/>
      <protection/>
    </xf>
    <xf numFmtId="176" fontId="5" fillId="0" borderId="1" xfId="0" applyNumberFormat="1" applyFont="1" applyBorder="1" applyAlignment="1" applyProtection="1">
      <alignment/>
      <protection/>
    </xf>
    <xf numFmtId="37" fontId="4" fillId="0" borderId="0" xfId="0" applyNumberFormat="1" applyFont="1" applyAlignment="1">
      <alignment/>
    </xf>
    <xf numFmtId="0" fontId="4" fillId="0" borderId="19" xfId="0" applyFont="1" applyBorder="1" applyAlignment="1">
      <alignment vertical="center" wrapText="1"/>
    </xf>
    <xf numFmtId="37" fontId="0" fillId="0" borderId="5" xfId="0" applyNumberFormat="1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 horizontal="center" vertical="center"/>
      <protection/>
    </xf>
    <xf numFmtId="37" fontId="11" fillId="0" borderId="8" xfId="0" applyNumberFormat="1" applyFont="1" applyBorder="1" applyAlignment="1" applyProtection="1">
      <alignment horizontal="center" vertical="center"/>
      <protection/>
    </xf>
    <xf numFmtId="37" fontId="11" fillId="0" borderId="17" xfId="0" applyNumberFormat="1" applyFont="1" applyBorder="1" applyAlignment="1" applyProtection="1">
      <alignment horizontal="center" vertical="center"/>
      <protection/>
    </xf>
    <xf numFmtId="37" fontId="11" fillId="0" borderId="8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37" fontId="5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176" fontId="5" fillId="0" borderId="3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13" fillId="0" borderId="5" xfId="0" applyNumberFormat="1" applyFont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/>
      <protection/>
    </xf>
    <xf numFmtId="176" fontId="13" fillId="0" borderId="14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 vertical="center"/>
    </xf>
    <xf numFmtId="38" fontId="0" fillId="0" borderId="0" xfId="16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8" fontId="4" fillId="2" borderId="0" xfId="16" applyFont="1" applyFill="1" applyBorder="1" applyAlignment="1">
      <alignment vertical="center"/>
    </xf>
    <xf numFmtId="38" fontId="4" fillId="2" borderId="0" xfId="16" applyFont="1" applyFill="1" applyAlignment="1">
      <alignment vertical="center"/>
    </xf>
    <xf numFmtId="0" fontId="6" fillId="0" borderId="3" xfId="0" applyFont="1" applyBorder="1" applyAlignment="1" applyProtection="1">
      <alignment horizontal="center"/>
      <protection/>
    </xf>
    <xf numFmtId="41" fontId="13" fillId="0" borderId="4" xfId="0" applyNumberFormat="1" applyFont="1" applyBorder="1" applyAlignment="1" applyProtection="1">
      <alignment/>
      <protection/>
    </xf>
    <xf numFmtId="41" fontId="13" fillId="0" borderId="2" xfId="0" applyNumberFormat="1" applyFont="1" applyBorder="1" applyAlignment="1" applyProtection="1">
      <alignment/>
      <protection/>
    </xf>
    <xf numFmtId="181" fontId="13" fillId="0" borderId="2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0" xfId="16" applyFont="1" applyAlignment="1">
      <alignment/>
    </xf>
    <xf numFmtId="0" fontId="4" fillId="0" borderId="14" xfId="0" applyFont="1" applyBorder="1" applyAlignment="1">
      <alignment/>
    </xf>
    <xf numFmtId="41" fontId="5" fillId="0" borderId="5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38" fontId="4" fillId="3" borderId="0" xfId="16" applyFont="1" applyFill="1" applyBorder="1" applyAlignment="1" applyProtection="1">
      <alignment/>
      <protection/>
    </xf>
    <xf numFmtId="38" fontId="14" fillId="3" borderId="0" xfId="16" applyFont="1" applyFill="1" applyBorder="1" applyAlignment="1">
      <alignment/>
    </xf>
    <xf numFmtId="38" fontId="4" fillId="3" borderId="0" xfId="16" applyFont="1" applyFill="1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41" fontId="5" fillId="0" borderId="1" xfId="0" applyNumberFormat="1" applyFont="1" applyBorder="1" applyAlignment="1" applyProtection="1">
      <alignment horizontal="right"/>
      <protection/>
    </xf>
    <xf numFmtId="37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/>
      <protection/>
    </xf>
    <xf numFmtId="0" fontId="0" fillId="0" borderId="14" xfId="0" applyBorder="1" applyAlignment="1">
      <alignment horizontal="center" vertical="center"/>
    </xf>
    <xf numFmtId="185" fontId="4" fillId="0" borderId="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85" fontId="4" fillId="0" borderId="5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41" fontId="6" fillId="0" borderId="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185" fontId="4" fillId="0" borderId="12" xfId="0" applyNumberFormat="1" applyFont="1" applyBorder="1" applyAlignment="1" applyProtection="1">
      <alignment/>
      <protection/>
    </xf>
    <xf numFmtId="185" fontId="4" fillId="0" borderId="1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8" xfId="0" applyFont="1" applyBorder="1" applyAlignment="1" applyProtection="1">
      <alignment vertical="distributed" textRotation="255" wrapText="1"/>
      <protection/>
    </xf>
    <xf numFmtId="0" fontId="5" fillId="0" borderId="8" xfId="0" applyFont="1" applyBorder="1" applyAlignment="1" applyProtection="1">
      <alignment vertical="distributed" textRotation="255" wrapText="1"/>
      <protection/>
    </xf>
    <xf numFmtId="0" fontId="12" fillId="0" borderId="8" xfId="0" applyFont="1" applyBorder="1" applyAlignment="1" applyProtection="1">
      <alignment vertical="distributed" textRotation="255" wrapText="1"/>
      <protection/>
    </xf>
    <xf numFmtId="0" fontId="4" fillId="0" borderId="8" xfId="0" applyFont="1" applyBorder="1" applyAlignment="1" applyProtection="1">
      <alignment horizontal="center" vertical="center" textRotation="255" wrapText="1"/>
      <protection/>
    </xf>
    <xf numFmtId="0" fontId="12" fillId="0" borderId="8" xfId="0" applyFont="1" applyBorder="1" applyAlignment="1" applyProtection="1">
      <alignment horizontal="center" vertical="center" textRotation="255" wrapText="1"/>
      <protection/>
    </xf>
    <xf numFmtId="0" fontId="5" fillId="0" borderId="8" xfId="0" applyFont="1" applyBorder="1" applyAlignment="1" applyProtection="1">
      <alignment horizontal="center" vertical="center" textRotation="255" wrapText="1"/>
      <protection/>
    </xf>
    <xf numFmtId="41" fontId="4" fillId="0" borderId="4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right"/>
      <protection/>
    </xf>
    <xf numFmtId="176" fontId="4" fillId="0" borderId="2" xfId="0" applyNumberFormat="1" applyFont="1" applyBorder="1" applyAlignment="1" applyProtection="1">
      <alignment horizontal="right"/>
      <protection/>
    </xf>
    <xf numFmtId="41" fontId="4" fillId="0" borderId="5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right"/>
      <protection/>
    </xf>
    <xf numFmtId="41" fontId="4" fillId="0" borderId="8" xfId="0" applyNumberFormat="1" applyFont="1" applyBorder="1" applyAlignment="1" applyProtection="1">
      <alignment horizontal="right"/>
      <protection/>
    </xf>
    <xf numFmtId="41" fontId="4" fillId="0" borderId="10" xfId="0" applyNumberFormat="1" applyFont="1" applyBorder="1" applyAlignment="1" applyProtection="1">
      <alignment horizontal="right"/>
      <protection/>
    </xf>
    <xf numFmtId="176" fontId="4" fillId="0" borderId="10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/>
    </xf>
    <xf numFmtId="0" fontId="0" fillId="0" borderId="8" xfId="0" applyFont="1" applyBorder="1" applyAlignment="1" applyProtection="1">
      <alignment horizontal="center" vertical="center" textRotation="255" wrapText="1"/>
      <protection/>
    </xf>
    <xf numFmtId="37" fontId="4" fillId="0" borderId="2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6" fillId="0" borderId="14" xfId="0" applyFont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18" fillId="0" borderId="0" xfId="0" applyFont="1" applyBorder="1" applyAlignment="1">
      <alignment/>
    </xf>
    <xf numFmtId="0" fontId="4" fillId="0" borderId="14" xfId="0" applyFont="1" applyBorder="1" applyAlignment="1" applyProtection="1">
      <alignment horizontal="distributed" vertical="distributed"/>
      <protection/>
    </xf>
    <xf numFmtId="0" fontId="16" fillId="0" borderId="0" xfId="0" applyFont="1" applyBorder="1" applyAlignment="1">
      <alignment/>
    </xf>
    <xf numFmtId="0" fontId="4" fillId="0" borderId="16" xfId="0" applyFont="1" applyBorder="1" applyAlignment="1" applyProtection="1">
      <alignment horizontal="distributed" vertical="distributed"/>
      <protection/>
    </xf>
    <xf numFmtId="0" fontId="5" fillId="0" borderId="0" xfId="0" applyFont="1" applyBorder="1" applyAlignment="1">
      <alignment/>
    </xf>
    <xf numFmtId="37" fontId="0" fillId="0" borderId="1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5" fillId="0" borderId="25" xfId="0" applyNumberFormat="1" applyFont="1" applyFill="1" applyBorder="1" applyAlignment="1" applyProtection="1">
      <alignment horizontal="center"/>
      <protection/>
    </xf>
    <xf numFmtId="49" fontId="5" fillId="0" borderId="2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5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5" fillId="0" borderId="4" xfId="0" applyFont="1" applyFill="1" applyBorder="1" applyAlignment="1" applyProtection="1">
      <alignment horizontal="center"/>
      <protection/>
    </xf>
    <xf numFmtId="41" fontId="5" fillId="0" borderId="4" xfId="0" applyNumberFormat="1" applyFont="1" applyFill="1" applyBorder="1" applyAlignment="1" applyProtection="1">
      <alignment horizontal="right"/>
      <protection locked="0"/>
    </xf>
    <xf numFmtId="41" fontId="5" fillId="0" borderId="2" xfId="0" applyNumberFormat="1" applyFont="1" applyFill="1" applyBorder="1" applyAlignment="1" applyProtection="1">
      <alignment horizontal="right"/>
      <protection locked="0"/>
    </xf>
    <xf numFmtId="41" fontId="5" fillId="0" borderId="3" xfId="0" applyNumberFormat="1" applyFont="1" applyFill="1" applyBorder="1" applyAlignment="1" applyProtection="1">
      <alignment horizontal="right"/>
      <protection locked="0"/>
    </xf>
    <xf numFmtId="37" fontId="5" fillId="0" borderId="4" xfId="0" applyNumberFormat="1" applyFont="1" applyFill="1" applyBorder="1" applyAlignment="1" applyProtection="1">
      <alignment horizontal="center"/>
      <protection/>
    </xf>
    <xf numFmtId="49" fontId="5" fillId="0" borderId="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5" xfId="0" applyFont="1" applyFill="1" applyBorder="1" applyAlignment="1" applyProtection="1">
      <alignment horizontal="center"/>
      <protection/>
    </xf>
    <xf numFmtId="41" fontId="5" fillId="0" borderId="5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14" xfId="0" applyNumberFormat="1" applyFont="1" applyFill="1" applyBorder="1" applyAlignment="1" applyProtection="1">
      <alignment horizontal="right"/>
      <protection locked="0"/>
    </xf>
    <xf numFmtId="37" fontId="5" fillId="0" borderId="5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left"/>
      <protection/>
    </xf>
    <xf numFmtId="49" fontId="13" fillId="0" borderId="5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/>
      <protection/>
    </xf>
    <xf numFmtId="49" fontId="5" fillId="0" borderId="5" xfId="0" applyNumberFormat="1" applyFont="1" applyFill="1" applyBorder="1" applyAlignment="1" applyProtection="1">
      <alignment horizontal="center"/>
      <protection/>
    </xf>
    <xf numFmtId="37" fontId="5" fillId="0" borderId="5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14" xfId="0" applyNumberFormat="1" applyFont="1" applyFill="1" applyBorder="1" applyAlignment="1" applyProtection="1">
      <alignment horizontal="right"/>
      <protection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/>
      <protection/>
    </xf>
    <xf numFmtId="37" fontId="5" fillId="0" borderId="18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37" fontId="5" fillId="0" borderId="5" xfId="0" applyNumberFormat="1" applyFont="1" applyFill="1" applyBorder="1" applyAlignment="1" applyProtection="1">
      <alignment horizontal="center"/>
      <protection locked="0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13" fillId="0" borderId="5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/>
    </xf>
    <xf numFmtId="41" fontId="5" fillId="0" borderId="12" xfId="0" applyNumberFormat="1" applyFont="1" applyFill="1" applyBorder="1" applyAlignment="1" applyProtection="1">
      <alignment horizontal="right"/>
      <protection locked="0"/>
    </xf>
    <xf numFmtId="41" fontId="5" fillId="0" borderId="1" xfId="0" applyNumberFormat="1" applyFont="1" applyFill="1" applyBorder="1" applyAlignment="1" applyProtection="1">
      <alignment horizontal="right"/>
      <protection locked="0"/>
    </xf>
    <xf numFmtId="41" fontId="5" fillId="0" borderId="16" xfId="0" applyNumberFormat="1" applyFont="1" applyFill="1" applyBorder="1" applyAlignment="1" applyProtection="1">
      <alignment horizontal="right"/>
      <protection locked="0"/>
    </xf>
    <xf numFmtId="37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3" xfId="0" applyNumberFormat="1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37" fontId="5" fillId="0" borderId="15" xfId="0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1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37" fontId="5" fillId="0" borderId="8" xfId="0" applyNumberFormat="1" applyFont="1" applyFill="1" applyBorder="1" applyAlignment="1" applyProtection="1">
      <alignment horizontal="right"/>
      <protection locked="0"/>
    </xf>
    <xf numFmtId="37" fontId="5" fillId="0" borderId="10" xfId="0" applyNumberFormat="1" applyFont="1" applyFill="1" applyBorder="1" applyAlignment="1" applyProtection="1">
      <alignment horizontal="right"/>
      <protection locked="0"/>
    </xf>
    <xf numFmtId="37" fontId="5" fillId="0" borderId="7" xfId="0" applyNumberFormat="1" applyFont="1" applyFill="1" applyBorder="1" applyAlignment="1" applyProtection="1">
      <alignment horizontal="right"/>
      <protection locked="0"/>
    </xf>
    <xf numFmtId="49" fontId="5" fillId="0" borderId="8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 applyProtection="1">
      <alignment horizontal="left"/>
      <protection/>
    </xf>
    <xf numFmtId="0" fontId="12" fillId="0" borderId="8" xfId="0" applyFont="1" applyBorder="1" applyAlignment="1" applyProtection="1">
      <alignment horizontal="center" vertical="center"/>
      <protection/>
    </xf>
    <xf numFmtId="176" fontId="12" fillId="0" borderId="8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7" fontId="4" fillId="0" borderId="4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center" vertical="center"/>
      <protection/>
    </xf>
    <xf numFmtId="37" fontId="12" fillId="0" borderId="8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37" fontId="4" fillId="0" borderId="5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38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6" fillId="0" borderId="5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/>
      <protection/>
    </xf>
    <xf numFmtId="38" fontId="6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4" fillId="0" borderId="5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176" fontId="4" fillId="0" borderId="1" xfId="0" applyNumberFormat="1" applyFont="1" applyFill="1" applyBorder="1" applyAlignment="1" applyProtection="1">
      <alignment/>
      <protection/>
    </xf>
    <xf numFmtId="37" fontId="4" fillId="0" borderId="1" xfId="0" applyNumberFormat="1" applyFont="1" applyFill="1" applyBorder="1" applyAlignment="1" applyProtection="1">
      <alignment/>
      <protection/>
    </xf>
    <xf numFmtId="186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quotePrefix="1">
      <alignment horizontal="right"/>
    </xf>
    <xf numFmtId="38" fontId="3" fillId="0" borderId="0" xfId="16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/>
    </xf>
    <xf numFmtId="41" fontId="4" fillId="0" borderId="5" xfId="0" applyNumberFormat="1" applyFont="1" applyFill="1" applyBorder="1" applyAlignment="1" applyProtection="1">
      <alignment vertical="distributed"/>
      <protection/>
    </xf>
    <xf numFmtId="178" fontId="4" fillId="0" borderId="5" xfId="0" applyNumberFormat="1" applyFont="1" applyFill="1" applyBorder="1" applyAlignment="1" applyProtection="1">
      <alignment vertical="distributed"/>
      <protection/>
    </xf>
    <xf numFmtId="178" fontId="4" fillId="0" borderId="0" xfId="0" applyNumberFormat="1" applyFont="1" applyFill="1" applyBorder="1" applyAlignment="1" applyProtection="1">
      <alignment vertical="distributed"/>
      <protection/>
    </xf>
    <xf numFmtId="0" fontId="4" fillId="0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 applyProtection="1">
      <alignment horizontal="distributed" vertical="distributed"/>
      <protection/>
    </xf>
    <xf numFmtId="41" fontId="3" fillId="0" borderId="2" xfId="0" applyNumberFormat="1" applyFont="1" applyBorder="1" applyAlignment="1" applyProtection="1">
      <alignment/>
      <protection/>
    </xf>
    <xf numFmtId="176" fontId="3" fillId="0" borderId="2" xfId="0" applyNumberFormat="1" applyFont="1" applyBorder="1" applyAlignment="1" applyProtection="1">
      <alignment/>
      <protection/>
    </xf>
    <xf numFmtId="38" fontId="0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 applyProtection="1">
      <alignment horizontal="distributed" vertical="distributed"/>
      <protection/>
    </xf>
    <xf numFmtId="41" fontId="3" fillId="0" borderId="5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5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0" fillId="0" borderId="14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14" xfId="0" applyBorder="1" applyAlignment="1" applyProtection="1">
      <alignment horizontal="distributed"/>
      <protection/>
    </xf>
    <xf numFmtId="0" fontId="0" fillId="0" borderId="5" xfId="0" applyBorder="1" applyAlignment="1" applyProtection="1">
      <alignment horizontal="distributed"/>
      <protection/>
    </xf>
    <xf numFmtId="0" fontId="0" fillId="0" borderId="1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176" fontId="13" fillId="0" borderId="3" xfId="0" applyNumberFormat="1" applyFont="1" applyBorder="1" applyAlignment="1" applyProtection="1">
      <alignment vertical="center"/>
      <protection/>
    </xf>
    <xf numFmtId="176" fontId="13" fillId="0" borderId="14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76" fontId="13" fillId="0" borderId="16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3" xfId="0" applyBorder="1" applyAlignment="1">
      <alignment/>
    </xf>
    <xf numFmtId="176" fontId="0" fillId="0" borderId="1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0" fillId="0" borderId="19" xfId="0" applyBorder="1" applyAlignment="1">
      <alignment vertical="center" wrapText="1"/>
    </xf>
    <xf numFmtId="37" fontId="0" fillId="0" borderId="14" xfId="0" applyNumberFormat="1" applyBorder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37" fontId="0" fillId="0" borderId="8" xfId="0" applyNumberFormat="1" applyBorder="1" applyAlignment="1" applyProtection="1">
      <alignment horizontal="center" vertical="center"/>
      <protection/>
    </xf>
    <xf numFmtId="176" fontId="0" fillId="0" borderId="8" xfId="0" applyNumberForma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4" borderId="26" xfId="0" applyFont="1" applyFill="1" applyBorder="1" applyAlignment="1">
      <alignment/>
    </xf>
    <xf numFmtId="38" fontId="14" fillId="4" borderId="27" xfId="16" applyFont="1" applyFill="1" applyBorder="1" applyAlignment="1">
      <alignment/>
    </xf>
    <xf numFmtId="38" fontId="14" fillId="4" borderId="28" xfId="16" applyFont="1" applyFill="1" applyBorder="1" applyAlignment="1">
      <alignment/>
    </xf>
    <xf numFmtId="0" fontId="15" fillId="0" borderId="0" xfId="0" applyFont="1" applyAlignment="1">
      <alignment/>
    </xf>
    <xf numFmtId="0" fontId="4" fillId="3" borderId="29" xfId="0" applyFont="1" applyFill="1" applyBorder="1" applyAlignment="1" applyProtection="1">
      <alignment horizontal="center"/>
      <protection/>
    </xf>
    <xf numFmtId="38" fontId="4" fillId="3" borderId="30" xfId="16" applyFont="1" applyFill="1" applyBorder="1" applyAlignment="1" applyProtection="1">
      <alignment/>
      <protection/>
    </xf>
    <xf numFmtId="38" fontId="4" fillId="3" borderId="30" xfId="16" applyFont="1" applyFill="1" applyBorder="1" applyAlignment="1">
      <alignment/>
    </xf>
    <xf numFmtId="0" fontId="16" fillId="0" borderId="0" xfId="0" applyFont="1" applyAlignment="1">
      <alignment/>
    </xf>
    <xf numFmtId="0" fontId="4" fillId="3" borderId="31" xfId="0" applyFont="1" applyFill="1" applyBorder="1" applyAlignment="1" applyProtection="1">
      <alignment horizontal="center"/>
      <protection/>
    </xf>
    <xf numFmtId="38" fontId="14" fillId="3" borderId="32" xfId="16" applyFont="1" applyFill="1" applyBorder="1" applyAlignment="1">
      <alignment/>
    </xf>
    <xf numFmtId="41" fontId="20" fillId="0" borderId="0" xfId="0" applyNumberFormat="1" applyFont="1" applyBorder="1" applyAlignment="1" applyProtection="1">
      <alignment/>
      <protection/>
    </xf>
    <xf numFmtId="0" fontId="4" fillId="3" borderId="31" xfId="0" applyFont="1" applyFill="1" applyBorder="1" applyAlignment="1">
      <alignment/>
    </xf>
    <xf numFmtId="0" fontId="4" fillId="3" borderId="33" xfId="0" applyFont="1" applyFill="1" applyBorder="1" applyAlignment="1" applyProtection="1">
      <alignment horizontal="center"/>
      <protection/>
    </xf>
    <xf numFmtId="38" fontId="0" fillId="3" borderId="34" xfId="16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0" applyFont="1" applyAlignment="1">
      <alignment wrapText="1"/>
    </xf>
    <xf numFmtId="0" fontId="0" fillId="5" borderId="36" xfId="0" applyFont="1" applyFill="1" applyBorder="1" applyAlignment="1">
      <alignment horizontal="center"/>
    </xf>
    <xf numFmtId="0" fontId="4" fillId="3" borderId="29" xfId="0" applyFont="1" applyFill="1" applyBorder="1" applyAlignment="1" applyProtection="1">
      <alignment horizontal="distributed" vertical="distributed"/>
      <protection/>
    </xf>
    <xf numFmtId="0" fontId="4" fillId="3" borderId="31" xfId="0" applyFont="1" applyFill="1" applyBorder="1" applyAlignment="1" applyProtection="1">
      <alignment horizontal="distributed" vertical="distributed"/>
      <protection/>
    </xf>
    <xf numFmtId="0" fontId="4" fillId="3" borderId="33" xfId="0" applyFont="1" applyFill="1" applyBorder="1" applyAlignment="1" applyProtection="1">
      <alignment horizontal="distributed" vertical="distributed"/>
      <protection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38" fontId="15" fillId="0" borderId="0" xfId="16" applyFont="1" applyFill="1" applyBorder="1" applyAlignment="1">
      <alignment/>
    </xf>
    <xf numFmtId="0" fontId="0" fillId="0" borderId="14" xfId="0" applyBorder="1" applyAlignment="1" applyProtection="1">
      <alignment horizontal="distributed" vertical="distributed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41" fontId="0" fillId="0" borderId="0" xfId="0" applyNumberFormat="1" applyAlignment="1">
      <alignment/>
    </xf>
    <xf numFmtId="41" fontId="0" fillId="0" borderId="0" xfId="0" applyNumberFormat="1" applyAlignment="1">
      <alignment wrapText="1"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distributed" vertical="distributed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37" fontId="0" fillId="0" borderId="8" xfId="0" applyNumberFormat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distributed"/>
      <protection/>
    </xf>
    <xf numFmtId="0" fontId="0" fillId="0" borderId="13" xfId="0" applyBorder="1" applyAlignment="1" applyProtection="1">
      <alignment horizontal="left"/>
      <protection/>
    </xf>
    <xf numFmtId="41" fontId="0" fillId="0" borderId="5" xfId="0" applyNumberFormat="1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41" fontId="0" fillId="0" borderId="12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 applyProtection="1">
      <alignment horizontal="right"/>
      <protection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4" fillId="6" borderId="0" xfId="0" applyNumberFormat="1" applyFont="1" applyFill="1" applyBorder="1" applyAlignment="1" applyProtection="1">
      <alignment/>
      <protection/>
    </xf>
    <xf numFmtId="41" fontId="4" fillId="6" borderId="0" xfId="0" applyNumberFormat="1" applyFont="1" applyFill="1" applyBorder="1" applyAlignment="1" applyProtection="1">
      <alignment horizontal="right"/>
      <protection/>
    </xf>
    <xf numFmtId="41" fontId="4" fillId="6" borderId="0" xfId="0" applyNumberFormat="1" applyFont="1" applyFill="1" applyBorder="1" applyAlignment="1" applyProtection="1">
      <alignment horizontal="left"/>
      <protection/>
    </xf>
    <xf numFmtId="41" fontId="4" fillId="6" borderId="0" xfId="0" applyNumberFormat="1" applyFont="1" applyFill="1" applyBorder="1" applyAlignment="1">
      <alignment/>
    </xf>
    <xf numFmtId="41" fontId="4" fillId="6" borderId="1" xfId="0" applyNumberFormat="1" applyFont="1" applyFill="1" applyBorder="1" applyAlignment="1" applyProtection="1">
      <alignment horizontal="left"/>
      <protection/>
    </xf>
    <xf numFmtId="41" fontId="4" fillId="6" borderId="1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right"/>
      <protection/>
    </xf>
    <xf numFmtId="0" fontId="12" fillId="0" borderId="8" xfId="0" applyFont="1" applyBorder="1" applyAlignment="1">
      <alignment horizontal="distributed" vertical="center" wrapText="1"/>
    </xf>
    <xf numFmtId="0" fontId="12" fillId="0" borderId="7" xfId="0" applyFont="1" applyBorder="1" applyAlignment="1">
      <alignment horizontal="distributed" vertical="center" wrapText="1"/>
    </xf>
    <xf numFmtId="0" fontId="4" fillId="0" borderId="5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5" xfId="0" applyFont="1" applyBorder="1" applyAlignment="1">
      <alignment horizontal="center" vertical="center"/>
    </xf>
    <xf numFmtId="37" fontId="12" fillId="0" borderId="20" xfId="0" applyNumberFormat="1" applyFont="1" applyBorder="1" applyAlignment="1" applyProtection="1">
      <alignment horizontal="distributed" vertical="center" wrapText="1"/>
      <protection/>
    </xf>
    <xf numFmtId="0" fontId="12" fillId="0" borderId="6" xfId="0" applyFont="1" applyBorder="1" applyAlignment="1">
      <alignment horizontal="distributed" vertical="center" wrapText="1"/>
    </xf>
    <xf numFmtId="37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right"/>
      <protection/>
    </xf>
    <xf numFmtId="37" fontId="13" fillId="6" borderId="4" xfId="0" applyNumberFormat="1" applyFont="1" applyFill="1" applyBorder="1" applyAlignment="1" applyProtection="1">
      <alignment vertical="center"/>
      <protection/>
    </xf>
    <xf numFmtId="37" fontId="6" fillId="7" borderId="0" xfId="0" applyNumberFormat="1" applyFont="1" applyFill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left" shrinkToFit="1"/>
      <protection/>
    </xf>
    <xf numFmtId="37" fontId="13" fillId="6" borderId="5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left"/>
      <protection/>
    </xf>
    <xf numFmtId="37" fontId="13" fillId="6" borderId="0" xfId="0" applyNumberFormat="1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right"/>
      <protection/>
    </xf>
    <xf numFmtId="37" fontId="13" fillId="6" borderId="12" xfId="0" applyNumberFormat="1" applyFont="1" applyFill="1" applyBorder="1" applyAlignment="1" applyProtection="1">
      <alignment vertical="center"/>
      <protection/>
    </xf>
    <xf numFmtId="37" fontId="5" fillId="6" borderId="5" xfId="0" applyNumberFormat="1" applyFont="1" applyFill="1" applyBorder="1" applyAlignment="1" applyProtection="1">
      <alignment/>
      <protection/>
    </xf>
    <xf numFmtId="176" fontId="5" fillId="6" borderId="0" xfId="0" applyNumberFormat="1" applyFont="1" applyFill="1" applyBorder="1" applyAlignment="1" applyProtection="1">
      <alignment/>
      <protection/>
    </xf>
    <xf numFmtId="37" fontId="5" fillId="6" borderId="0" xfId="0" applyNumberFormat="1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37" fontId="4" fillId="7" borderId="0" xfId="0" applyNumberFormat="1" applyFont="1" applyFill="1" applyBorder="1" applyAlignment="1" applyProtection="1">
      <alignment vertical="distributed"/>
      <protection/>
    </xf>
    <xf numFmtId="37" fontId="5" fillId="6" borderId="0" xfId="0" applyNumberFormat="1" applyFont="1" applyFill="1" applyBorder="1" applyAlignment="1" applyProtection="1">
      <alignment horizontal="right"/>
      <protection/>
    </xf>
    <xf numFmtId="37" fontId="5" fillId="6" borderId="12" xfId="0" applyNumberFormat="1" applyFont="1" applyFill="1" applyBorder="1" applyAlignment="1" applyProtection="1">
      <alignment/>
      <protection/>
    </xf>
    <xf numFmtId="176" fontId="5" fillId="6" borderId="1" xfId="0" applyNumberFormat="1" applyFont="1" applyFill="1" applyBorder="1" applyAlignment="1" applyProtection="1">
      <alignment/>
      <protection/>
    </xf>
    <xf numFmtId="37" fontId="5" fillId="6" borderId="1" xfId="0" applyNumberFormat="1" applyFont="1" applyFill="1" applyBorder="1" applyAlignment="1" applyProtection="1">
      <alignment horizontal="right"/>
      <protection/>
    </xf>
    <xf numFmtId="37" fontId="5" fillId="6" borderId="1" xfId="0" applyNumberFormat="1" applyFont="1" applyFill="1" applyBorder="1" applyAlignment="1" applyProtection="1">
      <alignment/>
      <protection/>
    </xf>
    <xf numFmtId="0" fontId="5" fillId="6" borderId="1" xfId="0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vertical="distributed"/>
      <protection/>
    </xf>
    <xf numFmtId="37" fontId="5" fillId="6" borderId="5" xfId="0" applyNumberFormat="1" applyFont="1" applyFill="1" applyBorder="1" applyAlignment="1" applyProtection="1">
      <alignment horizontal="right"/>
      <protection/>
    </xf>
    <xf numFmtId="37" fontId="5" fillId="6" borderId="0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176" fontId="5" fillId="6" borderId="14" xfId="0" applyNumberFormat="1" applyFont="1" applyFill="1" applyBorder="1" applyAlignment="1" applyProtection="1">
      <alignment/>
      <protection/>
    </xf>
    <xf numFmtId="37" fontId="4" fillId="6" borderId="0" xfId="0" applyNumberFormat="1" applyFont="1" applyFill="1" applyBorder="1" applyAlignment="1" applyProtection="1">
      <alignment horizontal="distributed" vertical="distributed"/>
      <protection/>
    </xf>
    <xf numFmtId="37" fontId="5" fillId="6" borderId="12" xfId="0" applyNumberFormat="1" applyFont="1" applyFill="1" applyBorder="1" applyAlignment="1" applyProtection="1">
      <alignment horizontal="right"/>
      <protection/>
    </xf>
    <xf numFmtId="37" fontId="5" fillId="6" borderId="1" xfId="0" applyNumberFormat="1" applyFont="1" applyFill="1" applyBorder="1" applyAlignment="1" applyProtection="1">
      <alignment/>
      <protection/>
    </xf>
    <xf numFmtId="176" fontId="5" fillId="6" borderId="16" xfId="0" applyNumberFormat="1" applyFont="1" applyFill="1" applyBorder="1" applyAlignment="1" applyProtection="1">
      <alignment/>
      <protection/>
    </xf>
    <xf numFmtId="37" fontId="4" fillId="6" borderId="1" xfId="0" applyNumberFormat="1" applyFont="1" applyFill="1" applyBorder="1" applyAlignment="1" applyProtection="1">
      <alignment horizontal="distributed" vertical="distributed"/>
      <protection/>
    </xf>
    <xf numFmtId="41" fontId="5" fillId="6" borderId="0" xfId="0" applyNumberFormat="1" applyFont="1" applyFill="1" applyBorder="1" applyAlignment="1" applyProtection="1">
      <alignment/>
      <protection/>
    </xf>
    <xf numFmtId="38" fontId="14" fillId="7" borderId="0" xfId="16" applyFont="1" applyFill="1" applyBorder="1" applyAlignment="1">
      <alignment/>
    </xf>
    <xf numFmtId="38" fontId="14" fillId="7" borderId="32" xfId="16" applyFont="1" applyFill="1" applyBorder="1" applyAlignment="1">
      <alignment/>
    </xf>
    <xf numFmtId="38" fontId="15" fillId="7" borderId="34" xfId="16" applyFont="1" applyFill="1" applyBorder="1" applyAlignment="1">
      <alignment/>
    </xf>
    <xf numFmtId="38" fontId="15" fillId="7" borderId="38" xfId="16" applyFont="1" applyFill="1" applyBorder="1" applyAlignment="1">
      <alignment/>
    </xf>
    <xf numFmtId="41" fontId="6" fillId="6" borderId="5" xfId="0" applyNumberFormat="1" applyFont="1" applyFill="1" applyBorder="1" applyAlignment="1" applyProtection="1">
      <alignment horizontal="left"/>
      <protection/>
    </xf>
    <xf numFmtId="41" fontId="17" fillId="6" borderId="0" xfId="0" applyNumberFormat="1" applyFont="1" applyFill="1" applyBorder="1" applyAlignment="1" applyProtection="1">
      <alignment horizontal="left"/>
      <protection/>
    </xf>
    <xf numFmtId="41" fontId="6" fillId="6" borderId="0" xfId="0" applyNumberFormat="1" applyFont="1" applyFill="1" applyBorder="1" applyAlignment="1" applyProtection="1">
      <alignment horizontal="left"/>
      <protection/>
    </xf>
    <xf numFmtId="41" fontId="6" fillId="6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185" fontId="4" fillId="6" borderId="0" xfId="0" applyNumberFormat="1" applyFont="1" applyFill="1" applyBorder="1" applyAlignment="1" applyProtection="1">
      <alignment horizontal="right"/>
      <protection/>
    </xf>
    <xf numFmtId="41" fontId="4" fillId="0" borderId="5" xfId="0" applyNumberFormat="1" applyFont="1" applyBorder="1" applyAlignment="1" applyProtection="1">
      <alignment/>
      <protection/>
    </xf>
    <xf numFmtId="185" fontId="4" fillId="6" borderId="0" xfId="0" applyNumberFormat="1" applyFont="1" applyFill="1" applyBorder="1" applyAlignment="1" applyProtection="1">
      <alignment/>
      <protection/>
    </xf>
    <xf numFmtId="185" fontId="4" fillId="6" borderId="5" xfId="0" applyNumberFormat="1" applyFont="1" applyFill="1" applyBorder="1" applyAlignment="1" applyProtection="1">
      <alignment/>
      <protection/>
    </xf>
    <xf numFmtId="41" fontId="6" fillId="6" borderId="5" xfId="0" applyNumberFormat="1" applyFont="1" applyFill="1" applyBorder="1" applyAlignment="1" applyProtection="1">
      <alignment/>
      <protection/>
    </xf>
    <xf numFmtId="37" fontId="0" fillId="6" borderId="0" xfId="0" applyNumberFormat="1" applyFill="1" applyBorder="1" applyAlignment="1" applyProtection="1">
      <alignment/>
      <protection/>
    </xf>
    <xf numFmtId="185" fontId="0" fillId="0" borderId="0" xfId="0" applyNumberFormat="1" applyBorder="1" applyAlignment="1">
      <alignment/>
    </xf>
    <xf numFmtId="181" fontId="4" fillId="6" borderId="5" xfId="0" applyNumberFormat="1" applyFont="1" applyFill="1" applyBorder="1" applyAlignment="1" applyProtection="1">
      <alignment/>
      <protection/>
    </xf>
    <xf numFmtId="41" fontId="6" fillId="6" borderId="1" xfId="0" applyNumberFormat="1" applyFont="1" applyFill="1" applyBorder="1" applyAlignment="1" applyProtection="1">
      <alignment horizontal="left"/>
      <protection/>
    </xf>
    <xf numFmtId="0" fontId="3" fillId="7" borderId="0" xfId="0" applyFont="1" applyFill="1" applyAlignment="1">
      <alignment/>
    </xf>
    <xf numFmtId="41" fontId="6" fillId="6" borderId="0" xfId="0" applyNumberFormat="1" applyFont="1" applyFill="1" applyBorder="1" applyAlignment="1" applyProtection="1">
      <alignment horizontal="right"/>
      <protection/>
    </xf>
    <xf numFmtId="37" fontId="6" fillId="6" borderId="0" xfId="0" applyNumberFormat="1" applyFont="1" applyFill="1" applyBorder="1" applyAlignment="1" applyProtection="1">
      <alignment horizontal="right"/>
      <protection/>
    </xf>
    <xf numFmtId="176" fontId="6" fillId="6" borderId="0" xfId="0" applyNumberFormat="1" applyFont="1" applyFill="1" applyBorder="1" applyAlignment="1" applyProtection="1">
      <alignment horizontal="right"/>
      <protection/>
    </xf>
    <xf numFmtId="37" fontId="4" fillId="6" borderId="5" xfId="0" applyNumberFormat="1" applyFont="1" applyFill="1" applyBorder="1" applyAlignment="1" applyProtection="1">
      <alignment horizontal="right"/>
      <protection/>
    </xf>
    <xf numFmtId="37" fontId="4" fillId="6" borderId="0" xfId="0" applyNumberFormat="1" applyFont="1" applyFill="1" applyBorder="1" applyAlignment="1" applyProtection="1">
      <alignment horizontal="right"/>
      <protection/>
    </xf>
    <xf numFmtId="176" fontId="4" fillId="6" borderId="0" xfId="0" applyNumberFormat="1" applyFont="1" applyFill="1" applyBorder="1" applyAlignment="1" applyProtection="1">
      <alignment horizontal="right"/>
      <protection/>
    </xf>
    <xf numFmtId="38" fontId="4" fillId="8" borderId="39" xfId="16" applyFont="1" applyFill="1" applyBorder="1" applyAlignment="1">
      <alignment/>
    </xf>
    <xf numFmtId="41" fontId="4" fillId="6" borderId="5" xfId="0" applyNumberFormat="1" applyFont="1" applyFill="1" applyBorder="1" applyAlignment="1" applyProtection="1">
      <alignment horizontal="right"/>
      <protection/>
    </xf>
    <xf numFmtId="38" fontId="4" fillId="7" borderId="40" xfId="16" applyFont="1" applyFill="1" applyBorder="1" applyAlignment="1">
      <alignment/>
    </xf>
    <xf numFmtId="38" fontId="4" fillId="7" borderId="32" xfId="16" applyFont="1" applyFill="1" applyBorder="1" applyAlignment="1">
      <alignment/>
    </xf>
    <xf numFmtId="41" fontId="4" fillId="6" borderId="12" xfId="0" applyNumberFormat="1" applyFont="1" applyFill="1" applyBorder="1" applyAlignment="1" applyProtection="1">
      <alignment horizontal="right"/>
      <protection/>
    </xf>
    <xf numFmtId="176" fontId="4" fillId="6" borderId="1" xfId="0" applyNumberFormat="1" applyFont="1" applyFill="1" applyBorder="1" applyAlignment="1" applyProtection="1">
      <alignment horizontal="right"/>
      <protection/>
    </xf>
    <xf numFmtId="38" fontId="4" fillId="7" borderId="38" xfId="16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5" fillId="0" borderId="13" xfId="0" applyFont="1" applyFill="1" applyBorder="1" applyAlignment="1" applyProtection="1">
      <alignment horizontal="left" shrinkToFit="1"/>
      <protection/>
    </xf>
    <xf numFmtId="177" fontId="6" fillId="0" borderId="0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176" fontId="0" fillId="0" borderId="18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8" fontId="0" fillId="0" borderId="0" xfId="16" applyFill="1" applyBorder="1" applyAlignment="1">
      <alignment/>
    </xf>
    <xf numFmtId="38" fontId="15" fillId="0" borderId="0" xfId="16" applyFont="1" applyFill="1" applyAlignment="1">
      <alignment/>
    </xf>
    <xf numFmtId="181" fontId="4" fillId="0" borderId="0" xfId="0" applyNumberFormat="1" applyFont="1" applyFill="1" applyBorder="1" applyAlignment="1">
      <alignment/>
    </xf>
    <xf numFmtId="41" fontId="3" fillId="0" borderId="2" xfId="0" applyNumberFormat="1" applyFont="1" applyFill="1" applyBorder="1" applyAlignment="1" applyProtection="1">
      <alignment/>
      <protection/>
    </xf>
    <xf numFmtId="0" fontId="4" fillId="0" borderId="7" xfId="0" applyFont="1" applyBorder="1" applyAlignment="1">
      <alignment horizontal="center" vertical="center" wrapText="1"/>
    </xf>
    <xf numFmtId="38" fontId="15" fillId="7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ill="1" applyBorder="1" applyAlignment="1" applyProtection="1">
      <alignment/>
      <protection/>
    </xf>
    <xf numFmtId="41" fontId="0" fillId="0" borderId="1" xfId="0" applyNumberFormat="1" applyFill="1" applyBorder="1" applyAlignment="1" applyProtection="1">
      <alignment/>
      <protection/>
    </xf>
    <xf numFmtId="176" fontId="0" fillId="0" borderId="1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2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41" xfId="0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0" fontId="4" fillId="0" borderId="37" xfId="0" applyFont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 horizontal="distributed" vertical="center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37" fontId="5" fillId="0" borderId="37" xfId="0" applyNumberFormat="1" applyFont="1" applyBorder="1" applyAlignment="1" applyProtection="1">
      <alignment horizontal="distributed" vertical="center" wrapText="1"/>
      <protection/>
    </xf>
    <xf numFmtId="0" fontId="0" fillId="0" borderId="35" xfId="0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37" fontId="4" fillId="0" borderId="20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37" fontId="5" fillId="0" borderId="20" xfId="0" applyNumberFormat="1" applyFont="1" applyBorder="1" applyAlignment="1" applyProtection="1">
      <alignment horizontal="distributed" vertical="center" wrapText="1"/>
      <protection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37" fontId="5" fillId="0" borderId="37" xfId="0" applyNumberFormat="1" applyFont="1" applyBorder="1" applyAlignment="1" applyProtection="1">
      <alignment horizontal="distributed" vertical="center" wrapText="1"/>
      <protection/>
    </xf>
    <xf numFmtId="37" fontId="5" fillId="0" borderId="35" xfId="0" applyNumberFormat="1" applyFont="1" applyBorder="1" applyAlignment="1" applyProtection="1">
      <alignment horizontal="distributed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7" fontId="4" fillId="0" borderId="12" xfId="0" applyNumberFormat="1" applyFont="1" applyBorder="1" applyAlignment="1" applyProtection="1">
      <alignment horizontal="distributed" vertical="distributed"/>
      <protection/>
    </xf>
    <xf numFmtId="37" fontId="4" fillId="0" borderId="1" xfId="0" applyNumberFormat="1" applyFont="1" applyBorder="1" applyAlignment="1" applyProtection="1">
      <alignment horizontal="distributed" vertical="distributed"/>
      <protection/>
    </xf>
    <xf numFmtId="37" fontId="4" fillId="0" borderId="5" xfId="0" applyNumberFormat="1" applyFont="1" applyBorder="1" applyAlignment="1" applyProtection="1">
      <alignment horizontal="distributed" vertical="distributed"/>
      <protection/>
    </xf>
    <xf numFmtId="37" fontId="4" fillId="0" borderId="0" xfId="0" applyNumberFormat="1" applyFont="1" applyBorder="1" applyAlignment="1" applyProtection="1">
      <alignment horizontal="distributed" vertical="distributed"/>
      <protection/>
    </xf>
    <xf numFmtId="37" fontId="4" fillId="0" borderId="5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6" fillId="0" borderId="13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8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7" fontId="5" fillId="0" borderId="8" xfId="0" applyNumberFormat="1" applyFont="1" applyBorder="1" applyAlignment="1" applyProtection="1">
      <alignment horizontal="center" vertical="center" wrapText="1"/>
      <protection/>
    </xf>
    <xf numFmtId="37" fontId="0" fillId="0" borderId="8" xfId="0" applyNumberForma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distributed" vertical="center" wrapText="1"/>
      <protection/>
    </xf>
    <xf numFmtId="0" fontId="5" fillId="0" borderId="2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4" fillId="0" borderId="4" xfId="0" applyFont="1" applyBorder="1" applyAlignment="1" applyProtection="1">
      <alignment horizontal="distributed" vertical="center" wrapText="1"/>
      <protection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5" fillId="0" borderId="3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7" fontId="0" fillId="0" borderId="23" xfId="0" applyNumberFormat="1" applyBorder="1" applyAlignment="1" applyProtection="1">
      <alignment horizontal="center" vertical="center"/>
      <protection/>
    </xf>
    <xf numFmtId="37" fontId="0" fillId="0" borderId="19" xfId="0" applyNumberFormat="1" applyBorder="1" applyAlignment="1" applyProtection="1">
      <alignment horizontal="center" vertical="center"/>
      <protection/>
    </xf>
    <xf numFmtId="37" fontId="0" fillId="0" borderId="22" xfId="0" applyNumberFormat="1" applyBorder="1" applyAlignment="1" applyProtection="1">
      <alignment horizontal="center" vertical="center"/>
      <protection/>
    </xf>
    <xf numFmtId="37" fontId="0" fillId="0" borderId="37" xfId="0" applyNumberFormat="1" applyBorder="1" applyAlignment="1" applyProtection="1">
      <alignment horizontal="distributed" vertical="center"/>
      <protection/>
    </xf>
    <xf numFmtId="37" fontId="0" fillId="0" borderId="24" xfId="0" applyNumberFormat="1" applyBorder="1" applyAlignment="1" applyProtection="1">
      <alignment horizontal="distributed" vertical="center"/>
      <protection/>
    </xf>
    <xf numFmtId="37" fontId="0" fillId="0" borderId="35" xfId="0" applyNumberFormat="1" applyBorder="1" applyAlignment="1" applyProtection="1">
      <alignment horizontal="distributed" vertical="center"/>
      <protection/>
    </xf>
    <xf numFmtId="176" fontId="0" fillId="0" borderId="37" xfId="0" applyNumberFormat="1" applyBorder="1" applyAlignment="1" applyProtection="1">
      <alignment horizontal="distributed" vertical="center"/>
      <protection/>
    </xf>
    <xf numFmtId="176" fontId="0" fillId="0" borderId="24" xfId="0" applyNumberFormat="1" applyBorder="1" applyAlignment="1" applyProtection="1">
      <alignment horizontal="distributed" vertical="center"/>
      <protection/>
    </xf>
    <xf numFmtId="176" fontId="0" fillId="0" borderId="35" xfId="0" applyNumberFormat="1" applyBorder="1" applyAlignment="1" applyProtection="1">
      <alignment horizontal="distributed" vertical="center"/>
      <protection/>
    </xf>
    <xf numFmtId="176" fontId="5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left"/>
      <protection/>
    </xf>
    <xf numFmtId="37" fontId="0" fillId="6" borderId="1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center" vertical="center" textRotation="255" wrapText="1"/>
      <protection/>
    </xf>
    <xf numFmtId="0" fontId="0" fillId="0" borderId="5" xfId="0" applyFont="1" applyBorder="1" applyAlignment="1" applyProtection="1">
      <alignment horizontal="center" vertical="center" textRotation="255" wrapText="1"/>
      <protection/>
    </xf>
    <xf numFmtId="0" fontId="0" fillId="0" borderId="8" xfId="0" applyFont="1" applyBorder="1" applyAlignment="1" applyProtection="1">
      <alignment horizontal="center" vertical="center" textRotation="255" wrapText="1"/>
      <protection/>
    </xf>
    <xf numFmtId="0" fontId="0" fillId="0" borderId="8" xfId="0" applyFont="1" applyBorder="1" applyAlignment="1">
      <alignment horizontal="center" vertical="center" textRotation="255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41" xfId="0" applyFont="1" applyBorder="1" applyAlignment="1" applyProtection="1">
      <alignment horizontal="center" vertical="center" textRotation="255" wrapText="1"/>
      <protection/>
    </xf>
    <xf numFmtId="0" fontId="0" fillId="0" borderId="9" xfId="0" applyFont="1" applyBorder="1" applyAlignment="1">
      <alignment horizontal="center" vertical="center" textRotation="255" wrapText="1"/>
    </xf>
    <xf numFmtId="0" fontId="0" fillId="0" borderId="11" xfId="0" applyFont="1" applyBorder="1" applyAlignment="1" applyProtection="1">
      <alignment horizontal="center" vertical="center" textRotation="255" wrapText="1"/>
      <protection/>
    </xf>
    <xf numFmtId="0" fontId="0" fillId="0" borderId="9" xfId="0" applyFont="1" applyBorder="1" applyAlignment="1" applyProtection="1">
      <alignment horizontal="center" vertical="center" textRotation="255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left"/>
      <protection/>
    </xf>
    <xf numFmtId="37" fontId="5" fillId="0" borderId="18" xfId="0" applyNumberFormat="1" applyFont="1" applyFill="1" applyBorder="1" applyAlignment="1" applyProtection="1">
      <alignment horizontal="right" vertical="top"/>
      <protection/>
    </xf>
    <xf numFmtId="37" fontId="5" fillId="0" borderId="1" xfId="0" applyNumberFormat="1" applyFont="1" applyFill="1" applyBorder="1" applyAlignment="1" applyProtection="1">
      <alignment horizontal="right"/>
      <protection/>
    </xf>
    <xf numFmtId="37" fontId="5" fillId="0" borderId="18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 vertical="top"/>
      <protection locked="0"/>
    </xf>
    <xf numFmtId="37" fontId="5" fillId="0" borderId="18" xfId="0" applyNumberFormat="1" applyFont="1" applyFill="1" applyBorder="1" applyAlignment="1" applyProtection="1">
      <alignment horizontal="right" vertical="top"/>
      <protection locked="0"/>
    </xf>
    <xf numFmtId="37" fontId="5" fillId="0" borderId="1" xfId="0" applyNumberFormat="1" applyFont="1" applyFill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indent="1"/>
      <protection/>
    </xf>
    <xf numFmtId="0" fontId="0" fillId="0" borderId="0" xfId="0" applyAlignment="1">
      <alignment horizontal="right" indent="1"/>
    </xf>
    <xf numFmtId="0" fontId="0" fillId="0" borderId="14" xfId="0" applyBorder="1" applyAlignment="1">
      <alignment horizontal="right" inden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0" xfId="0" applyFill="1" applyAlignment="1">
      <alignment horizontal="distributed" vertical="distributed"/>
    </xf>
    <xf numFmtId="0" fontId="0" fillId="0" borderId="14" xfId="0" applyFill="1" applyBorder="1" applyAlignment="1">
      <alignment horizontal="distributed" vertical="distributed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0" fillId="0" borderId="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7" fillId="0" borderId="0" xfId="0" applyFont="1" applyFill="1" applyBorder="1" applyAlignment="1" applyProtection="1">
      <alignment horizontal="left" vertical="distributed"/>
      <protection/>
    </xf>
    <xf numFmtId="0" fontId="0" fillId="0" borderId="2" xfId="0" applyBorder="1" applyAlignment="1" applyProtection="1">
      <alignment horizontal="right" indent="1"/>
      <protection/>
    </xf>
    <xf numFmtId="0" fontId="0" fillId="0" borderId="3" xfId="0" applyBorder="1" applyAlignment="1" applyProtection="1">
      <alignment horizontal="right" indent="1"/>
      <protection/>
    </xf>
    <xf numFmtId="0" fontId="0" fillId="0" borderId="14" xfId="0" applyBorder="1" applyAlignment="1" applyProtection="1">
      <alignment horizontal="right" indent="1"/>
      <protection/>
    </xf>
    <xf numFmtId="0" fontId="0" fillId="0" borderId="25" xfId="0" applyBorder="1" applyAlignment="1">
      <alignment horizontal="center"/>
    </xf>
    <xf numFmtId="0" fontId="0" fillId="0" borderId="1" xfId="0" applyFill="1" applyBorder="1" applyAlignment="1" applyProtection="1">
      <alignment horizontal="center" vertical="distributed"/>
      <protection/>
    </xf>
    <xf numFmtId="0" fontId="0" fillId="0" borderId="16" xfId="0" applyFill="1" applyBorder="1" applyAlignment="1" applyProtection="1">
      <alignment horizontal="center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0" xfId="0" applyFont="1" applyAlignment="1">
      <alignment horizontal="right" indent="1"/>
    </xf>
    <xf numFmtId="0" fontId="3" fillId="0" borderId="14" xfId="0" applyFont="1" applyBorder="1" applyAlignment="1">
      <alignment horizontal="right" indent="1"/>
    </xf>
    <xf numFmtId="41" fontId="4" fillId="0" borderId="5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4" xfId="0" applyNumberFormat="1" applyFont="1" applyBorder="1" applyAlignment="1" applyProtection="1">
      <alignment horizontal="right"/>
      <protection/>
    </xf>
    <xf numFmtId="186" fontId="4" fillId="0" borderId="2" xfId="0" applyNumberFormat="1" applyFont="1" applyBorder="1" applyAlignment="1" applyProtection="1">
      <alignment horizontal="right"/>
      <protection/>
    </xf>
    <xf numFmtId="186" fontId="4" fillId="0" borderId="0" xfId="0" applyNumberFormat="1" applyFont="1" applyBorder="1" applyAlignment="1" applyProtection="1">
      <alignment horizontal="right"/>
      <protection/>
    </xf>
    <xf numFmtId="0" fontId="0" fillId="0" borderId="37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41" fontId="6" fillId="0" borderId="5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4" fillId="0" borderId="5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12" xfId="0" applyNumberFormat="1" applyFont="1" applyFill="1" applyBorder="1" applyAlignment="1" applyProtection="1">
      <alignment horizontal="right"/>
      <protection/>
    </xf>
    <xf numFmtId="41" fontId="4" fillId="0" borderId="1" xfId="0" applyNumberFormat="1" applyFont="1" applyFill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4" fillId="0" borderId="0" xfId="0" applyNumberFormat="1" applyFont="1" applyFill="1" applyBorder="1" applyAlignment="1" applyProtection="1">
      <alignment horizontal="right"/>
      <protection/>
    </xf>
    <xf numFmtId="186" fontId="4" fillId="0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7" fontId="5" fillId="0" borderId="18" xfId="0" applyNumberFormat="1" applyFont="1" applyBorder="1" applyAlignment="1" applyProtection="1">
      <alignment horizontal="right"/>
      <protection/>
    </xf>
    <xf numFmtId="176" fontId="0" fillId="0" borderId="5" xfId="0" applyNumberFormat="1" applyBorder="1" applyAlignment="1" applyProtection="1">
      <alignment horizontal="center" wrapText="1"/>
      <protection/>
    </xf>
    <xf numFmtId="176" fontId="0" fillId="0" borderId="8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37" fontId="0" fillId="0" borderId="8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7" xfId="0" applyNumberFormat="1" applyBorder="1" applyAlignment="1" applyProtection="1">
      <alignment horizontal="center"/>
      <protection/>
    </xf>
    <xf numFmtId="0" fontId="7" fillId="0" borderId="1" xfId="0" applyFont="1" applyBorder="1" applyAlignment="1">
      <alignment horizontal="left"/>
    </xf>
    <xf numFmtId="0" fontId="0" fillId="0" borderId="6" xfId="0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Border="1" applyAlignment="1">
      <alignment horizontal="right"/>
    </xf>
    <xf numFmtId="0" fontId="0" fillId="0" borderId="37" xfId="0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1285875</xdr:colOff>
      <xdr:row>32</xdr:row>
      <xdr:rowOff>209550</xdr:rowOff>
    </xdr:from>
    <xdr:to>
      <xdr:col>20</xdr:col>
      <xdr:colOff>1524000</xdr:colOff>
      <xdr:row>33</xdr:row>
      <xdr:rowOff>142875</xdr:rowOff>
    </xdr:to>
    <xdr:sp>
      <xdr:nvSpPr>
        <xdr:cNvPr id="1" name="Line 2"/>
        <xdr:cNvSpPr>
          <a:spLocks/>
        </xdr:cNvSpPr>
      </xdr:nvSpPr>
      <xdr:spPr>
        <a:xfrm flipH="1">
          <a:off x="14782800" y="12801600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48"/>
  <sheetViews>
    <sheetView showGridLines="0" tabSelected="1" zoomScale="70" zoomScaleNormal="70" zoomScaleSheetLayoutView="75" workbookViewId="0" topLeftCell="A1">
      <selection activeCell="R13" sqref="R13"/>
    </sheetView>
  </sheetViews>
  <sheetFormatPr defaultColWidth="8.83203125" defaultRowHeight="18"/>
  <cols>
    <col min="1" max="1" width="10.91015625" style="0" customWidth="1"/>
    <col min="2" max="31" width="5.66015625" style="0" customWidth="1"/>
    <col min="32" max="32" width="10.91015625" style="0" customWidth="1"/>
  </cols>
  <sheetData>
    <row r="1" spans="1:16" ht="22.5" customHeight="1">
      <c r="A1" s="613" t="s">
        <v>25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</row>
    <row r="2" spans="1:16" ht="18.75" customHeight="1">
      <c r="A2" s="614" t="s">
        <v>591</v>
      </c>
      <c r="B2" s="614"/>
      <c r="C2" s="614"/>
      <c r="D2" s="614"/>
      <c r="E2" s="614"/>
      <c r="F2" s="614"/>
      <c r="G2" s="614"/>
      <c r="H2" s="614"/>
      <c r="I2" s="614"/>
      <c r="J2" s="614"/>
      <c r="K2" s="4"/>
      <c r="L2" s="4"/>
      <c r="M2" s="4"/>
      <c r="N2" s="4"/>
      <c r="O2" s="4"/>
      <c r="P2" s="4"/>
    </row>
    <row r="3" spans="1:32" ht="22.5" customHeight="1" thickBot="1">
      <c r="A3" s="10" t="s">
        <v>26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AF3" s="9" t="s">
        <v>592</v>
      </c>
    </row>
    <row r="4" spans="1:32" ht="26.25" customHeight="1">
      <c r="A4" s="20"/>
      <c r="B4" s="615" t="s">
        <v>0</v>
      </c>
      <c r="C4" s="615"/>
      <c r="D4" s="615"/>
      <c r="E4" s="615" t="s">
        <v>15</v>
      </c>
      <c r="F4" s="615"/>
      <c r="G4" s="615"/>
      <c r="H4" s="615" t="s">
        <v>16</v>
      </c>
      <c r="I4" s="615"/>
      <c r="J4" s="615"/>
      <c r="K4" s="615" t="s">
        <v>17</v>
      </c>
      <c r="L4" s="615"/>
      <c r="M4" s="615"/>
      <c r="N4" s="615" t="s">
        <v>18</v>
      </c>
      <c r="O4" s="615"/>
      <c r="P4" s="615"/>
      <c r="Q4" s="610" t="s">
        <v>19</v>
      </c>
      <c r="R4" s="611"/>
      <c r="S4" s="612"/>
      <c r="T4" s="610" t="s">
        <v>20</v>
      </c>
      <c r="U4" s="611"/>
      <c r="V4" s="612"/>
      <c r="W4" s="610" t="s">
        <v>21</v>
      </c>
      <c r="X4" s="611"/>
      <c r="Y4" s="612"/>
      <c r="Z4" s="610" t="s">
        <v>22</v>
      </c>
      <c r="AA4" s="611"/>
      <c r="AB4" s="612"/>
      <c r="AC4" s="610" t="s">
        <v>23</v>
      </c>
      <c r="AD4" s="611"/>
      <c r="AE4" s="611"/>
      <c r="AF4" s="86"/>
    </row>
    <row r="5" spans="1:32" ht="26.25" customHeight="1">
      <c r="A5" s="24"/>
      <c r="B5" s="403" t="s">
        <v>0</v>
      </c>
      <c r="C5" s="403" t="s">
        <v>13</v>
      </c>
      <c r="D5" s="403" t="s">
        <v>14</v>
      </c>
      <c r="E5" s="403" t="s">
        <v>0</v>
      </c>
      <c r="F5" s="403" t="s">
        <v>13</v>
      </c>
      <c r="G5" s="403" t="s">
        <v>14</v>
      </c>
      <c r="H5" s="403" t="s">
        <v>0</v>
      </c>
      <c r="I5" s="403" t="s">
        <v>13</v>
      </c>
      <c r="J5" s="403" t="s">
        <v>14</v>
      </c>
      <c r="K5" s="403" t="s">
        <v>0</v>
      </c>
      <c r="L5" s="403" t="s">
        <v>13</v>
      </c>
      <c r="M5" s="403" t="s">
        <v>14</v>
      </c>
      <c r="N5" s="403" t="s">
        <v>0</v>
      </c>
      <c r="O5" s="403" t="s">
        <v>13</v>
      </c>
      <c r="P5" s="403" t="s">
        <v>14</v>
      </c>
      <c r="Q5" s="404" t="s">
        <v>0</v>
      </c>
      <c r="R5" s="404" t="s">
        <v>13</v>
      </c>
      <c r="S5" s="405" t="s">
        <v>14</v>
      </c>
      <c r="T5" s="404" t="s">
        <v>0</v>
      </c>
      <c r="U5" s="404" t="s">
        <v>13</v>
      </c>
      <c r="V5" s="404" t="s">
        <v>14</v>
      </c>
      <c r="W5" s="404" t="s">
        <v>0</v>
      </c>
      <c r="X5" s="404" t="s">
        <v>13</v>
      </c>
      <c r="Y5" s="404" t="s">
        <v>14</v>
      </c>
      <c r="Z5" s="404" t="s">
        <v>0</v>
      </c>
      <c r="AA5" s="404" t="s">
        <v>13</v>
      </c>
      <c r="AB5" s="404" t="s">
        <v>14</v>
      </c>
      <c r="AC5" s="404" t="s">
        <v>0</v>
      </c>
      <c r="AD5" s="404" t="s">
        <v>13</v>
      </c>
      <c r="AE5" s="404" t="s">
        <v>14</v>
      </c>
      <c r="AF5" s="406"/>
    </row>
    <row r="6" spans="1:32" s="7" customFormat="1" ht="26.25" customHeight="1">
      <c r="A6" s="11" t="s">
        <v>257</v>
      </c>
      <c r="B6" s="6">
        <f aca="true" t="shared" si="0" ref="B6:O6">SUM(B8:B14)</f>
        <v>410</v>
      </c>
      <c r="C6" s="6">
        <f t="shared" si="0"/>
        <v>172</v>
      </c>
      <c r="D6" s="6">
        <f t="shared" si="0"/>
        <v>238</v>
      </c>
      <c r="E6" s="6">
        <f t="shared" si="0"/>
        <v>166</v>
      </c>
      <c r="F6" s="6">
        <f t="shared" si="0"/>
        <v>56</v>
      </c>
      <c r="G6" s="6">
        <f t="shared" si="0"/>
        <v>110</v>
      </c>
      <c r="H6" s="6">
        <f t="shared" si="0"/>
        <v>135</v>
      </c>
      <c r="I6" s="6">
        <f t="shared" si="0"/>
        <v>47</v>
      </c>
      <c r="J6" s="6">
        <f t="shared" si="0"/>
        <v>88</v>
      </c>
      <c r="K6" s="6">
        <f t="shared" si="0"/>
        <v>68</v>
      </c>
      <c r="L6" s="6">
        <f t="shared" si="0"/>
        <v>28</v>
      </c>
      <c r="M6" s="6">
        <f t="shared" si="0"/>
        <v>40</v>
      </c>
      <c r="N6" s="6">
        <f t="shared" si="0"/>
        <v>10</v>
      </c>
      <c r="O6" s="6">
        <f t="shared" si="0"/>
        <v>10</v>
      </c>
      <c r="P6" s="6">
        <v>0</v>
      </c>
      <c r="Q6" s="8">
        <f>+R6+S6</f>
        <v>6</v>
      </c>
      <c r="R6" s="8">
        <f aca="true" t="shared" si="1" ref="R6:AE6">SUM(R8:R14)</f>
        <v>6</v>
      </c>
      <c r="S6" s="8">
        <f t="shared" si="1"/>
        <v>0</v>
      </c>
      <c r="T6" s="8">
        <f t="shared" si="1"/>
        <v>9</v>
      </c>
      <c r="U6" s="8">
        <f t="shared" si="1"/>
        <v>9</v>
      </c>
      <c r="V6" s="8">
        <f t="shared" si="1"/>
        <v>0</v>
      </c>
      <c r="W6" s="8">
        <f t="shared" si="1"/>
        <v>13</v>
      </c>
      <c r="X6" s="8">
        <f t="shared" si="1"/>
        <v>13</v>
      </c>
      <c r="Y6" s="8">
        <f t="shared" si="1"/>
        <v>0</v>
      </c>
      <c r="Z6" s="8">
        <f t="shared" si="1"/>
        <v>3</v>
      </c>
      <c r="AA6" s="8">
        <f t="shared" si="1"/>
        <v>3</v>
      </c>
      <c r="AB6" s="8">
        <f t="shared" si="1"/>
        <v>0</v>
      </c>
      <c r="AC6" s="8">
        <f t="shared" si="1"/>
        <v>0</v>
      </c>
      <c r="AD6" s="8">
        <f t="shared" si="1"/>
        <v>0</v>
      </c>
      <c r="AE6" s="8">
        <f t="shared" si="1"/>
        <v>0</v>
      </c>
      <c r="AF6" s="12" t="s">
        <v>0</v>
      </c>
    </row>
    <row r="7" spans="1:32" ht="26.25" customHeight="1">
      <c r="A7" s="40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08"/>
    </row>
    <row r="8" spans="1:32" ht="26.25" customHeight="1">
      <c r="A8" s="409" t="s">
        <v>469</v>
      </c>
      <c r="B8" s="1">
        <f>D8+C8</f>
        <v>81</v>
      </c>
      <c r="C8" s="1">
        <f>+F8+I8+L8+O8+R8+U8+X8+AA8+AD8</f>
        <v>34</v>
      </c>
      <c r="D8" s="1">
        <f>+G8+J8+M8+P8+S8+V8+Y8+AB8+AE8</f>
        <v>47</v>
      </c>
      <c r="E8" s="1">
        <f aca="true" t="shared" si="2" ref="E8:E14">+F8+G8</f>
        <v>33</v>
      </c>
      <c r="F8" s="494">
        <v>15</v>
      </c>
      <c r="G8" s="494">
        <v>18</v>
      </c>
      <c r="H8" s="494">
        <f>+I8+J8</f>
        <v>30</v>
      </c>
      <c r="I8" s="494">
        <v>9</v>
      </c>
      <c r="J8" s="494">
        <v>21</v>
      </c>
      <c r="K8" s="494">
        <f aca="true" t="shared" si="3" ref="K8:K14">+L8+M8</f>
        <v>12</v>
      </c>
      <c r="L8" s="494">
        <v>4</v>
      </c>
      <c r="M8" s="494">
        <v>8</v>
      </c>
      <c r="N8" s="494">
        <f>+O8+P8</f>
        <v>1</v>
      </c>
      <c r="O8" s="494">
        <v>1</v>
      </c>
      <c r="P8" s="495" t="s">
        <v>593</v>
      </c>
      <c r="Q8" s="494">
        <f>+R8+S8</f>
        <v>0</v>
      </c>
      <c r="R8" s="495" t="s">
        <v>593</v>
      </c>
      <c r="S8" s="495" t="s">
        <v>593</v>
      </c>
      <c r="T8" s="494">
        <f>+U8+V8</f>
        <v>2</v>
      </c>
      <c r="U8" s="494">
        <v>2</v>
      </c>
      <c r="V8" s="495" t="s">
        <v>593</v>
      </c>
      <c r="W8" s="494">
        <f aca="true" t="shared" si="4" ref="W8:W14">+X8+Y8</f>
        <v>2</v>
      </c>
      <c r="X8" s="494">
        <v>2</v>
      </c>
      <c r="Y8" s="495" t="s">
        <v>593</v>
      </c>
      <c r="Z8" s="494">
        <f aca="true" t="shared" si="5" ref="Z8:Z14">+AA8+AB8</f>
        <v>1</v>
      </c>
      <c r="AA8" s="496">
        <v>1</v>
      </c>
      <c r="AB8" s="495" t="s">
        <v>593</v>
      </c>
      <c r="AC8" s="494">
        <f>+AD8+AE8</f>
        <v>0</v>
      </c>
      <c r="AD8" s="495" t="s">
        <v>593</v>
      </c>
      <c r="AE8" s="495" t="s">
        <v>593</v>
      </c>
      <c r="AF8" s="410" t="s">
        <v>469</v>
      </c>
    </row>
    <row r="9" spans="1:32" ht="26.25" customHeight="1">
      <c r="A9" s="409" t="s">
        <v>1</v>
      </c>
      <c r="B9" s="1">
        <f aca="true" t="shared" si="6" ref="B9:B23">D9+C9</f>
        <v>68</v>
      </c>
      <c r="C9" s="1">
        <f aca="true" t="shared" si="7" ref="C9:C14">+F9+I9+L9+O9+R9+U9+X9+AA9+AD9</f>
        <v>26</v>
      </c>
      <c r="D9" s="1">
        <f aca="true" t="shared" si="8" ref="D9:D14">+G9+J9+M9+P9+S9+V9+Y9+AB9+AE9</f>
        <v>42</v>
      </c>
      <c r="E9" s="1">
        <f t="shared" si="2"/>
        <v>33</v>
      </c>
      <c r="F9" s="494">
        <v>6</v>
      </c>
      <c r="G9" s="494">
        <v>27</v>
      </c>
      <c r="H9" s="494">
        <f aca="true" t="shared" si="9" ref="H9:H14">+I9+J9</f>
        <v>16</v>
      </c>
      <c r="I9" s="494">
        <v>8</v>
      </c>
      <c r="J9" s="494">
        <v>8</v>
      </c>
      <c r="K9" s="494">
        <f t="shared" si="3"/>
        <v>10</v>
      </c>
      <c r="L9" s="494">
        <v>3</v>
      </c>
      <c r="M9" s="494">
        <v>7</v>
      </c>
      <c r="N9" s="494">
        <f aca="true" t="shared" si="10" ref="N9:N14">+O9+P9</f>
        <v>2</v>
      </c>
      <c r="O9" s="496">
        <v>2</v>
      </c>
      <c r="P9" s="495" t="s">
        <v>593</v>
      </c>
      <c r="Q9" s="494">
        <f aca="true" t="shared" si="11" ref="Q9:Q14">+R9+S9</f>
        <v>1</v>
      </c>
      <c r="R9" s="496">
        <v>1</v>
      </c>
      <c r="S9" s="495" t="s">
        <v>593</v>
      </c>
      <c r="T9" s="494">
        <f aca="true" t="shared" si="12" ref="T9:T14">+U9+V9</f>
        <v>1</v>
      </c>
      <c r="U9" s="496">
        <v>1</v>
      </c>
      <c r="V9" s="495" t="s">
        <v>593</v>
      </c>
      <c r="W9" s="494">
        <f t="shared" si="4"/>
        <v>4</v>
      </c>
      <c r="X9" s="496">
        <v>4</v>
      </c>
      <c r="Y9" s="495" t="s">
        <v>593</v>
      </c>
      <c r="Z9" s="494">
        <f t="shared" si="5"/>
        <v>1</v>
      </c>
      <c r="AA9" s="496">
        <v>1</v>
      </c>
      <c r="AB9" s="495" t="s">
        <v>593</v>
      </c>
      <c r="AC9" s="494">
        <f aca="true" t="shared" si="13" ref="AC9:AC14">+AD9+AE9</f>
        <v>0</v>
      </c>
      <c r="AD9" s="495" t="s">
        <v>593</v>
      </c>
      <c r="AE9" s="495" t="s">
        <v>593</v>
      </c>
      <c r="AF9" s="410" t="s">
        <v>1</v>
      </c>
    </row>
    <row r="10" spans="1:32" ht="26.25" customHeight="1">
      <c r="A10" s="409" t="s">
        <v>2</v>
      </c>
      <c r="B10" s="1">
        <f t="shared" si="6"/>
        <v>53</v>
      </c>
      <c r="C10" s="1">
        <f t="shared" si="7"/>
        <v>18</v>
      </c>
      <c r="D10" s="1">
        <f>+G10+J10+M10+P10+S10+V10+Y10+AB10+AE10</f>
        <v>35</v>
      </c>
      <c r="E10" s="1">
        <f t="shared" si="2"/>
        <v>19</v>
      </c>
      <c r="F10" s="494">
        <v>5</v>
      </c>
      <c r="G10" s="494">
        <v>14</v>
      </c>
      <c r="H10" s="494">
        <f t="shared" si="9"/>
        <v>24</v>
      </c>
      <c r="I10" s="494">
        <v>8</v>
      </c>
      <c r="J10" s="494">
        <v>16</v>
      </c>
      <c r="K10" s="494">
        <f t="shared" si="3"/>
        <v>6</v>
      </c>
      <c r="L10" s="494">
        <v>1</v>
      </c>
      <c r="M10" s="494">
        <v>5</v>
      </c>
      <c r="N10" s="494">
        <f t="shared" si="10"/>
        <v>1</v>
      </c>
      <c r="O10" s="494">
        <v>1</v>
      </c>
      <c r="P10" s="495" t="s">
        <v>593</v>
      </c>
      <c r="Q10" s="494">
        <f t="shared" si="11"/>
        <v>1</v>
      </c>
      <c r="R10" s="496">
        <v>1</v>
      </c>
      <c r="S10" s="495" t="s">
        <v>593</v>
      </c>
      <c r="T10" s="494">
        <f t="shared" si="12"/>
        <v>1</v>
      </c>
      <c r="U10" s="496">
        <v>1</v>
      </c>
      <c r="V10" s="495" t="s">
        <v>593</v>
      </c>
      <c r="W10" s="494">
        <f t="shared" si="4"/>
        <v>1</v>
      </c>
      <c r="X10" s="496">
        <v>1</v>
      </c>
      <c r="Y10" s="495" t="s">
        <v>593</v>
      </c>
      <c r="Z10" s="494">
        <f>+AA10+AB10</f>
        <v>0</v>
      </c>
      <c r="AA10" s="495" t="s">
        <v>593</v>
      </c>
      <c r="AB10" s="495" t="s">
        <v>593</v>
      </c>
      <c r="AC10" s="494">
        <f t="shared" si="13"/>
        <v>0</v>
      </c>
      <c r="AD10" s="495" t="s">
        <v>593</v>
      </c>
      <c r="AE10" s="495" t="s">
        <v>593</v>
      </c>
      <c r="AF10" s="410" t="s">
        <v>2</v>
      </c>
    </row>
    <row r="11" spans="1:32" ht="26.25" customHeight="1">
      <c r="A11" s="409" t="s">
        <v>470</v>
      </c>
      <c r="B11" s="1">
        <f t="shared" si="6"/>
        <v>74</v>
      </c>
      <c r="C11" s="1">
        <f t="shared" si="7"/>
        <v>33</v>
      </c>
      <c r="D11" s="1">
        <f>+G11+J11+M11+P11+S11+V11+Y11+AB11+AE11</f>
        <v>41</v>
      </c>
      <c r="E11" s="1">
        <f t="shared" si="2"/>
        <v>21</v>
      </c>
      <c r="F11" s="494">
        <v>8</v>
      </c>
      <c r="G11" s="494">
        <v>13</v>
      </c>
      <c r="H11" s="494">
        <f t="shared" si="9"/>
        <v>32</v>
      </c>
      <c r="I11" s="494">
        <v>9</v>
      </c>
      <c r="J11" s="494">
        <v>23</v>
      </c>
      <c r="K11" s="494">
        <f t="shared" si="3"/>
        <v>16</v>
      </c>
      <c r="L11" s="494">
        <v>11</v>
      </c>
      <c r="M11" s="494">
        <v>5</v>
      </c>
      <c r="N11" s="494">
        <f t="shared" si="10"/>
        <v>3</v>
      </c>
      <c r="O11" s="496">
        <v>3</v>
      </c>
      <c r="P11" s="495" t="s">
        <v>593</v>
      </c>
      <c r="Q11" s="494">
        <f t="shared" si="11"/>
        <v>1</v>
      </c>
      <c r="R11" s="496">
        <v>1</v>
      </c>
      <c r="S11" s="495" t="s">
        <v>593</v>
      </c>
      <c r="T11" s="494">
        <f t="shared" si="12"/>
        <v>0</v>
      </c>
      <c r="U11" s="495" t="s">
        <v>593</v>
      </c>
      <c r="V11" s="495" t="s">
        <v>593</v>
      </c>
      <c r="W11" s="494">
        <f t="shared" si="4"/>
        <v>0</v>
      </c>
      <c r="X11" s="495" t="s">
        <v>593</v>
      </c>
      <c r="Y11" s="495" t="s">
        <v>593</v>
      </c>
      <c r="Z11" s="494">
        <f>+AA11+AB11</f>
        <v>1</v>
      </c>
      <c r="AA11" s="494">
        <v>1</v>
      </c>
      <c r="AB11" s="495" t="s">
        <v>593</v>
      </c>
      <c r="AC11" s="494">
        <f t="shared" si="13"/>
        <v>0</v>
      </c>
      <c r="AD11" s="495" t="s">
        <v>593</v>
      </c>
      <c r="AE11" s="495" t="s">
        <v>593</v>
      </c>
      <c r="AF11" s="410" t="s">
        <v>470</v>
      </c>
    </row>
    <row r="12" spans="1:32" ht="26.25" customHeight="1">
      <c r="A12" s="409" t="s">
        <v>3</v>
      </c>
      <c r="B12" s="1">
        <f t="shared" si="6"/>
        <v>22</v>
      </c>
      <c r="C12" s="1">
        <f t="shared" si="7"/>
        <v>11</v>
      </c>
      <c r="D12" s="1">
        <f t="shared" si="8"/>
        <v>11</v>
      </c>
      <c r="E12" s="1">
        <f t="shared" si="2"/>
        <v>8</v>
      </c>
      <c r="F12" s="494">
        <v>5</v>
      </c>
      <c r="G12" s="494">
        <v>3</v>
      </c>
      <c r="H12" s="494">
        <f t="shared" si="9"/>
        <v>4</v>
      </c>
      <c r="I12" s="494">
        <v>2</v>
      </c>
      <c r="J12" s="494">
        <v>2</v>
      </c>
      <c r="K12" s="494">
        <f t="shared" si="3"/>
        <v>8</v>
      </c>
      <c r="L12" s="494">
        <v>2</v>
      </c>
      <c r="M12" s="494">
        <v>6</v>
      </c>
      <c r="N12" s="494">
        <f t="shared" si="10"/>
        <v>0</v>
      </c>
      <c r="O12" s="495" t="s">
        <v>593</v>
      </c>
      <c r="P12" s="495" t="s">
        <v>593</v>
      </c>
      <c r="Q12" s="494">
        <f t="shared" si="11"/>
        <v>0</v>
      </c>
      <c r="R12" s="495" t="s">
        <v>593</v>
      </c>
      <c r="S12" s="495" t="s">
        <v>593</v>
      </c>
      <c r="T12" s="494">
        <f t="shared" si="12"/>
        <v>2</v>
      </c>
      <c r="U12" s="495">
        <v>2</v>
      </c>
      <c r="V12" s="495" t="s">
        <v>593</v>
      </c>
      <c r="W12" s="494">
        <f t="shared" si="4"/>
        <v>0</v>
      </c>
      <c r="X12" s="495" t="s">
        <v>593</v>
      </c>
      <c r="Y12" s="495" t="s">
        <v>593</v>
      </c>
      <c r="Z12" s="494">
        <f t="shared" si="5"/>
        <v>0</v>
      </c>
      <c r="AA12" s="495" t="s">
        <v>593</v>
      </c>
      <c r="AB12" s="495" t="s">
        <v>593</v>
      </c>
      <c r="AC12" s="494">
        <f t="shared" si="13"/>
        <v>0</v>
      </c>
      <c r="AD12" s="495" t="s">
        <v>593</v>
      </c>
      <c r="AE12" s="495" t="s">
        <v>593</v>
      </c>
      <c r="AF12" s="410" t="s">
        <v>3</v>
      </c>
    </row>
    <row r="13" spans="1:32" ht="26.25" customHeight="1">
      <c r="A13" s="409" t="s">
        <v>4</v>
      </c>
      <c r="B13" s="1">
        <f t="shared" si="6"/>
        <v>61</v>
      </c>
      <c r="C13" s="1">
        <f t="shared" si="7"/>
        <v>23</v>
      </c>
      <c r="D13" s="1">
        <f t="shared" si="8"/>
        <v>38</v>
      </c>
      <c r="E13" s="1">
        <f t="shared" si="2"/>
        <v>30</v>
      </c>
      <c r="F13" s="494">
        <v>11</v>
      </c>
      <c r="G13" s="494">
        <v>19</v>
      </c>
      <c r="H13" s="494">
        <f t="shared" si="9"/>
        <v>15</v>
      </c>
      <c r="I13" s="494">
        <v>3</v>
      </c>
      <c r="J13" s="494">
        <v>12</v>
      </c>
      <c r="K13" s="494">
        <f t="shared" si="3"/>
        <v>9</v>
      </c>
      <c r="L13" s="494">
        <v>2</v>
      </c>
      <c r="M13" s="494">
        <v>7</v>
      </c>
      <c r="N13" s="494">
        <f t="shared" si="10"/>
        <v>2</v>
      </c>
      <c r="O13" s="494">
        <v>2</v>
      </c>
      <c r="P13" s="495" t="s">
        <v>593</v>
      </c>
      <c r="Q13" s="494">
        <f t="shared" si="11"/>
        <v>2</v>
      </c>
      <c r="R13" s="495">
        <v>2</v>
      </c>
      <c r="S13" s="495" t="s">
        <v>593</v>
      </c>
      <c r="T13" s="494">
        <f t="shared" si="12"/>
        <v>2</v>
      </c>
      <c r="U13" s="494">
        <v>2</v>
      </c>
      <c r="V13" s="495" t="s">
        <v>593</v>
      </c>
      <c r="W13" s="494">
        <f t="shared" si="4"/>
        <v>1</v>
      </c>
      <c r="X13" s="496">
        <v>1</v>
      </c>
      <c r="Y13" s="495" t="s">
        <v>593</v>
      </c>
      <c r="Z13" s="494">
        <f t="shared" si="5"/>
        <v>0</v>
      </c>
      <c r="AA13" s="495" t="s">
        <v>593</v>
      </c>
      <c r="AB13" s="495" t="s">
        <v>593</v>
      </c>
      <c r="AC13" s="494">
        <f t="shared" si="13"/>
        <v>0</v>
      </c>
      <c r="AD13" s="495" t="s">
        <v>593</v>
      </c>
      <c r="AE13" s="495" t="s">
        <v>593</v>
      </c>
      <c r="AF13" s="410" t="s">
        <v>4</v>
      </c>
    </row>
    <row r="14" spans="1:32" ht="26.25" customHeight="1">
      <c r="A14" s="409" t="s">
        <v>471</v>
      </c>
      <c r="B14" s="1">
        <f t="shared" si="6"/>
        <v>51</v>
      </c>
      <c r="C14" s="1">
        <f t="shared" si="7"/>
        <v>27</v>
      </c>
      <c r="D14" s="1">
        <f t="shared" si="8"/>
        <v>24</v>
      </c>
      <c r="E14" s="1">
        <f t="shared" si="2"/>
        <v>22</v>
      </c>
      <c r="F14" s="494">
        <v>6</v>
      </c>
      <c r="G14" s="494">
        <v>16</v>
      </c>
      <c r="H14" s="494">
        <f t="shared" si="9"/>
        <v>14</v>
      </c>
      <c r="I14" s="494">
        <v>8</v>
      </c>
      <c r="J14" s="494">
        <v>6</v>
      </c>
      <c r="K14" s="494">
        <f t="shared" si="3"/>
        <v>7</v>
      </c>
      <c r="L14" s="494">
        <v>5</v>
      </c>
      <c r="M14" s="494">
        <v>2</v>
      </c>
      <c r="N14" s="494">
        <f t="shared" si="10"/>
        <v>1</v>
      </c>
      <c r="O14" s="496">
        <v>1</v>
      </c>
      <c r="P14" s="495" t="s">
        <v>593</v>
      </c>
      <c r="Q14" s="494">
        <f t="shared" si="11"/>
        <v>1</v>
      </c>
      <c r="R14" s="496">
        <v>1</v>
      </c>
      <c r="S14" s="495" t="s">
        <v>593</v>
      </c>
      <c r="T14" s="494">
        <f t="shared" si="12"/>
        <v>1</v>
      </c>
      <c r="U14" s="496">
        <v>1</v>
      </c>
      <c r="V14" s="495" t="s">
        <v>593</v>
      </c>
      <c r="W14" s="494">
        <f t="shared" si="4"/>
        <v>5</v>
      </c>
      <c r="X14" s="494">
        <v>5</v>
      </c>
      <c r="Y14" s="495" t="s">
        <v>593</v>
      </c>
      <c r="Z14" s="494">
        <f t="shared" si="5"/>
        <v>0</v>
      </c>
      <c r="AA14" s="495" t="s">
        <v>593</v>
      </c>
      <c r="AB14" s="495" t="s">
        <v>593</v>
      </c>
      <c r="AC14" s="494">
        <f t="shared" si="13"/>
        <v>0</v>
      </c>
      <c r="AD14" s="495" t="s">
        <v>593</v>
      </c>
      <c r="AE14" s="495" t="s">
        <v>593</v>
      </c>
      <c r="AF14" s="410" t="s">
        <v>471</v>
      </c>
    </row>
    <row r="15" spans="1:32" ht="26.25" customHeight="1">
      <c r="A15" s="87"/>
      <c r="B15" s="1"/>
      <c r="C15" s="2"/>
      <c r="D15" s="2"/>
      <c r="E15" s="2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90"/>
    </row>
    <row r="16" spans="1:32" ht="26.25" customHeight="1">
      <c r="A16" s="411" t="s">
        <v>5</v>
      </c>
      <c r="B16" s="1">
        <f t="shared" si="6"/>
        <v>1</v>
      </c>
      <c r="C16" s="1">
        <f aca="true" t="shared" si="14" ref="C16:C23">+F16+I16+L16+O16+R16+U16+X16+AA16+AD16</f>
        <v>0</v>
      </c>
      <c r="D16" s="1">
        <f aca="true" t="shared" si="15" ref="D16:D23">+G16+J16+M16+P16+S16+V16+Y16+AB16+AE16</f>
        <v>1</v>
      </c>
      <c r="E16" s="1">
        <f>+F16+G16</f>
        <v>0</v>
      </c>
      <c r="F16" s="495" t="s">
        <v>593</v>
      </c>
      <c r="G16" s="495" t="s">
        <v>593</v>
      </c>
      <c r="H16" s="494">
        <f>+I16+J16</f>
        <v>1</v>
      </c>
      <c r="I16" s="495" t="s">
        <v>593</v>
      </c>
      <c r="J16" s="494">
        <v>1</v>
      </c>
      <c r="K16" s="494">
        <f>+L16+M16</f>
        <v>0</v>
      </c>
      <c r="L16" s="495" t="s">
        <v>593</v>
      </c>
      <c r="M16" s="495" t="s">
        <v>593</v>
      </c>
      <c r="N16" s="494">
        <f>+O16+P16</f>
        <v>0</v>
      </c>
      <c r="O16" s="495" t="s">
        <v>593</v>
      </c>
      <c r="P16" s="495" t="s">
        <v>593</v>
      </c>
      <c r="Q16" s="494">
        <f>+R16+S16</f>
        <v>0</v>
      </c>
      <c r="R16" s="495" t="s">
        <v>593</v>
      </c>
      <c r="S16" s="495" t="s">
        <v>593</v>
      </c>
      <c r="T16" s="494">
        <f>+U16+V16</f>
        <v>0</v>
      </c>
      <c r="U16" s="495" t="s">
        <v>593</v>
      </c>
      <c r="V16" s="495" t="s">
        <v>593</v>
      </c>
      <c r="W16" s="494">
        <f>+X16+Y16</f>
        <v>0</v>
      </c>
      <c r="X16" s="495" t="s">
        <v>593</v>
      </c>
      <c r="Y16" s="495" t="s">
        <v>593</v>
      </c>
      <c r="Z16" s="494">
        <f>+AA16+AB16</f>
        <v>0</v>
      </c>
      <c r="AA16" s="495" t="s">
        <v>593</v>
      </c>
      <c r="AB16" s="495" t="s">
        <v>593</v>
      </c>
      <c r="AC16" s="494">
        <f>+AD16+AE16</f>
        <v>0</v>
      </c>
      <c r="AD16" s="495" t="s">
        <v>593</v>
      </c>
      <c r="AE16" s="495" t="s">
        <v>593</v>
      </c>
      <c r="AF16" s="412" t="s">
        <v>5</v>
      </c>
    </row>
    <row r="17" spans="1:32" ht="26.25" customHeight="1">
      <c r="A17" s="411" t="s">
        <v>6</v>
      </c>
      <c r="B17" s="1">
        <f t="shared" si="6"/>
        <v>36</v>
      </c>
      <c r="C17" s="1">
        <f t="shared" si="14"/>
        <v>1</v>
      </c>
      <c r="D17" s="1">
        <f t="shared" si="15"/>
        <v>35</v>
      </c>
      <c r="E17" s="1">
        <f aca="true" t="shared" si="16" ref="E17:E23">+F17+G17</f>
        <v>19</v>
      </c>
      <c r="F17" s="495" t="s">
        <v>593</v>
      </c>
      <c r="G17" s="494">
        <v>19</v>
      </c>
      <c r="H17" s="494">
        <f aca="true" t="shared" si="17" ref="H17:H23">+I17+J17</f>
        <v>9</v>
      </c>
      <c r="I17" s="495" t="s">
        <v>593</v>
      </c>
      <c r="J17" s="494">
        <v>9</v>
      </c>
      <c r="K17" s="494">
        <f aca="true" t="shared" si="18" ref="K17:K23">+L17+M17</f>
        <v>7</v>
      </c>
      <c r="L17" s="495" t="s">
        <v>593</v>
      </c>
      <c r="M17" s="494">
        <v>7</v>
      </c>
      <c r="N17" s="494">
        <f aca="true" t="shared" si="19" ref="N17:N23">+O17+P17</f>
        <v>1</v>
      </c>
      <c r="O17" s="496">
        <v>1</v>
      </c>
      <c r="P17" s="495" t="s">
        <v>593</v>
      </c>
      <c r="Q17" s="494">
        <f aca="true" t="shared" si="20" ref="Q17:Q23">+R17+S17</f>
        <v>0</v>
      </c>
      <c r="R17" s="495" t="s">
        <v>593</v>
      </c>
      <c r="S17" s="495" t="s">
        <v>593</v>
      </c>
      <c r="T17" s="494">
        <f aca="true" t="shared" si="21" ref="T17:T23">+U17+V17</f>
        <v>0</v>
      </c>
      <c r="U17" s="495" t="s">
        <v>593</v>
      </c>
      <c r="V17" s="495" t="s">
        <v>593</v>
      </c>
      <c r="W17" s="494">
        <f aca="true" t="shared" si="22" ref="W17:W23">+X17+Y17</f>
        <v>0</v>
      </c>
      <c r="X17" s="495" t="s">
        <v>593</v>
      </c>
      <c r="Y17" s="495" t="s">
        <v>593</v>
      </c>
      <c r="Z17" s="494">
        <f aca="true" t="shared" si="23" ref="Z17:Z23">+AA17+AB17</f>
        <v>0</v>
      </c>
      <c r="AA17" s="495" t="s">
        <v>593</v>
      </c>
      <c r="AB17" s="495" t="s">
        <v>593</v>
      </c>
      <c r="AC17" s="494">
        <f aca="true" t="shared" si="24" ref="AC17:AC23">+AD17+AE17</f>
        <v>0</v>
      </c>
      <c r="AD17" s="495" t="s">
        <v>593</v>
      </c>
      <c r="AE17" s="495" t="s">
        <v>593</v>
      </c>
      <c r="AF17" s="412" t="s">
        <v>6</v>
      </c>
    </row>
    <row r="18" spans="1:32" ht="26.25" customHeight="1">
      <c r="A18" s="411" t="s">
        <v>7</v>
      </c>
      <c r="B18" s="1">
        <f t="shared" si="6"/>
        <v>72</v>
      </c>
      <c r="C18" s="1">
        <f t="shared" si="14"/>
        <v>16</v>
      </c>
      <c r="D18" s="1">
        <f t="shared" si="15"/>
        <v>56</v>
      </c>
      <c r="E18" s="1">
        <f t="shared" si="16"/>
        <v>37</v>
      </c>
      <c r="F18" s="496">
        <v>6</v>
      </c>
      <c r="G18" s="494">
        <v>31</v>
      </c>
      <c r="H18" s="494">
        <f t="shared" si="17"/>
        <v>23</v>
      </c>
      <c r="I18" s="494">
        <v>4</v>
      </c>
      <c r="J18" s="494">
        <v>19</v>
      </c>
      <c r="K18" s="494">
        <f t="shared" si="18"/>
        <v>8</v>
      </c>
      <c r="L18" s="494">
        <v>2</v>
      </c>
      <c r="M18" s="494">
        <v>6</v>
      </c>
      <c r="N18" s="494">
        <f t="shared" si="19"/>
        <v>0</v>
      </c>
      <c r="O18" s="495" t="s">
        <v>593</v>
      </c>
      <c r="P18" s="495" t="s">
        <v>593</v>
      </c>
      <c r="Q18" s="494">
        <f t="shared" si="20"/>
        <v>1</v>
      </c>
      <c r="R18" s="494">
        <v>1</v>
      </c>
      <c r="S18" s="495" t="s">
        <v>593</v>
      </c>
      <c r="T18" s="494">
        <f t="shared" si="21"/>
        <v>2</v>
      </c>
      <c r="U18" s="496">
        <v>2</v>
      </c>
      <c r="V18" s="495" t="s">
        <v>593</v>
      </c>
      <c r="W18" s="494">
        <f t="shared" si="22"/>
        <v>1</v>
      </c>
      <c r="X18" s="496">
        <v>1</v>
      </c>
      <c r="Y18" s="495" t="s">
        <v>593</v>
      </c>
      <c r="Z18" s="494">
        <f t="shared" si="23"/>
        <v>0</v>
      </c>
      <c r="AA18" s="495" t="s">
        <v>593</v>
      </c>
      <c r="AB18" s="495" t="s">
        <v>593</v>
      </c>
      <c r="AC18" s="494">
        <f t="shared" si="24"/>
        <v>0</v>
      </c>
      <c r="AD18" s="495" t="s">
        <v>593</v>
      </c>
      <c r="AE18" s="495" t="s">
        <v>593</v>
      </c>
      <c r="AF18" s="412" t="s">
        <v>7</v>
      </c>
    </row>
    <row r="19" spans="1:32" ht="26.25" customHeight="1">
      <c r="A19" s="411" t="s">
        <v>8</v>
      </c>
      <c r="B19" s="1">
        <f t="shared" si="6"/>
        <v>99</v>
      </c>
      <c r="C19" s="1">
        <f t="shared" si="14"/>
        <v>39</v>
      </c>
      <c r="D19" s="1">
        <f t="shared" si="15"/>
        <v>60</v>
      </c>
      <c r="E19" s="1">
        <f t="shared" si="16"/>
        <v>32</v>
      </c>
      <c r="F19" s="494">
        <v>9</v>
      </c>
      <c r="G19" s="494">
        <v>23</v>
      </c>
      <c r="H19" s="494">
        <f t="shared" si="17"/>
        <v>35</v>
      </c>
      <c r="I19" s="494">
        <v>11</v>
      </c>
      <c r="J19" s="494">
        <v>24</v>
      </c>
      <c r="K19" s="494">
        <f t="shared" si="18"/>
        <v>18</v>
      </c>
      <c r="L19" s="494">
        <v>5</v>
      </c>
      <c r="M19" s="494">
        <v>13</v>
      </c>
      <c r="N19" s="494">
        <f t="shared" si="19"/>
        <v>5</v>
      </c>
      <c r="O19" s="494">
        <v>5</v>
      </c>
      <c r="P19" s="495" t="s">
        <v>593</v>
      </c>
      <c r="Q19" s="494">
        <f t="shared" si="20"/>
        <v>0</v>
      </c>
      <c r="R19" s="495" t="s">
        <v>593</v>
      </c>
      <c r="S19" s="495" t="s">
        <v>593</v>
      </c>
      <c r="T19" s="494">
        <f t="shared" si="21"/>
        <v>4</v>
      </c>
      <c r="U19" s="496">
        <v>4</v>
      </c>
      <c r="V19" s="495" t="s">
        <v>593</v>
      </c>
      <c r="W19" s="494">
        <f t="shared" si="22"/>
        <v>2</v>
      </c>
      <c r="X19" s="494">
        <v>2</v>
      </c>
      <c r="Y19" s="495" t="s">
        <v>593</v>
      </c>
      <c r="Z19" s="494">
        <f t="shared" si="23"/>
        <v>3</v>
      </c>
      <c r="AA19" s="496">
        <v>3</v>
      </c>
      <c r="AB19" s="495" t="s">
        <v>593</v>
      </c>
      <c r="AC19" s="494">
        <f t="shared" si="24"/>
        <v>0</v>
      </c>
      <c r="AD19" s="495" t="s">
        <v>593</v>
      </c>
      <c r="AE19" s="495" t="s">
        <v>593</v>
      </c>
      <c r="AF19" s="412" t="s">
        <v>8</v>
      </c>
    </row>
    <row r="20" spans="1:32" ht="26.25" customHeight="1">
      <c r="A20" s="411" t="s">
        <v>9</v>
      </c>
      <c r="B20" s="1">
        <f t="shared" si="6"/>
        <v>94</v>
      </c>
      <c r="C20" s="1">
        <f t="shared" si="14"/>
        <v>59</v>
      </c>
      <c r="D20" s="1">
        <f t="shared" si="15"/>
        <v>35</v>
      </c>
      <c r="E20" s="1">
        <f t="shared" si="16"/>
        <v>35</v>
      </c>
      <c r="F20" s="494">
        <v>16</v>
      </c>
      <c r="G20" s="494">
        <v>19</v>
      </c>
      <c r="H20" s="494">
        <f t="shared" si="17"/>
        <v>32</v>
      </c>
      <c r="I20" s="494">
        <v>19</v>
      </c>
      <c r="J20" s="494">
        <v>13</v>
      </c>
      <c r="K20" s="494">
        <f t="shared" si="18"/>
        <v>13</v>
      </c>
      <c r="L20" s="494">
        <v>10</v>
      </c>
      <c r="M20" s="494">
        <v>3</v>
      </c>
      <c r="N20" s="494">
        <f t="shared" si="19"/>
        <v>4</v>
      </c>
      <c r="O20" s="494">
        <v>4</v>
      </c>
      <c r="P20" s="495" t="s">
        <v>593</v>
      </c>
      <c r="Q20" s="494">
        <f t="shared" si="20"/>
        <v>2</v>
      </c>
      <c r="R20" s="494">
        <v>2</v>
      </c>
      <c r="S20" s="495" t="s">
        <v>593</v>
      </c>
      <c r="T20" s="494">
        <f t="shared" si="21"/>
        <v>2</v>
      </c>
      <c r="U20" s="494">
        <v>2</v>
      </c>
      <c r="V20" s="495" t="s">
        <v>593</v>
      </c>
      <c r="W20" s="494">
        <f t="shared" si="22"/>
        <v>6</v>
      </c>
      <c r="X20" s="494">
        <v>6</v>
      </c>
      <c r="Y20" s="495" t="s">
        <v>593</v>
      </c>
      <c r="Z20" s="494">
        <f t="shared" si="23"/>
        <v>0</v>
      </c>
      <c r="AA20" s="495" t="s">
        <v>593</v>
      </c>
      <c r="AB20" s="495" t="s">
        <v>593</v>
      </c>
      <c r="AC20" s="494">
        <f t="shared" si="24"/>
        <v>0</v>
      </c>
      <c r="AD20" s="495" t="s">
        <v>593</v>
      </c>
      <c r="AE20" s="495" t="s">
        <v>593</v>
      </c>
      <c r="AF20" s="412" t="s">
        <v>9</v>
      </c>
    </row>
    <row r="21" spans="1:32" ht="26.25" customHeight="1">
      <c r="A21" s="411" t="s">
        <v>10</v>
      </c>
      <c r="B21" s="1">
        <f t="shared" si="6"/>
        <v>83</v>
      </c>
      <c r="C21" s="1">
        <f t="shared" si="14"/>
        <v>48</v>
      </c>
      <c r="D21" s="1">
        <f t="shared" si="15"/>
        <v>35</v>
      </c>
      <c r="E21" s="1">
        <f t="shared" si="16"/>
        <v>33</v>
      </c>
      <c r="F21" s="494">
        <v>21</v>
      </c>
      <c r="G21" s="494">
        <v>12</v>
      </c>
      <c r="H21" s="494">
        <f t="shared" si="17"/>
        <v>27</v>
      </c>
      <c r="I21" s="494">
        <v>12</v>
      </c>
      <c r="J21" s="494">
        <v>15</v>
      </c>
      <c r="K21" s="494">
        <f t="shared" si="18"/>
        <v>17</v>
      </c>
      <c r="L21" s="494">
        <v>9</v>
      </c>
      <c r="M21" s="494">
        <v>8</v>
      </c>
      <c r="N21" s="494">
        <f t="shared" si="19"/>
        <v>0</v>
      </c>
      <c r="O21" s="495" t="s">
        <v>593</v>
      </c>
      <c r="P21" s="495" t="s">
        <v>593</v>
      </c>
      <c r="Q21" s="494">
        <f t="shared" si="20"/>
        <v>1</v>
      </c>
      <c r="R21" s="494">
        <v>1</v>
      </c>
      <c r="S21" s="495" t="s">
        <v>593</v>
      </c>
      <c r="T21" s="494">
        <f t="shared" si="21"/>
        <v>1</v>
      </c>
      <c r="U21" s="494">
        <v>1</v>
      </c>
      <c r="V21" s="495" t="s">
        <v>593</v>
      </c>
      <c r="W21" s="494">
        <f t="shared" si="22"/>
        <v>4</v>
      </c>
      <c r="X21" s="494">
        <v>4</v>
      </c>
      <c r="Y21" s="495" t="s">
        <v>593</v>
      </c>
      <c r="Z21" s="494">
        <f t="shared" si="23"/>
        <v>0</v>
      </c>
      <c r="AA21" s="495" t="s">
        <v>593</v>
      </c>
      <c r="AB21" s="495" t="s">
        <v>593</v>
      </c>
      <c r="AC21" s="494">
        <f t="shared" si="24"/>
        <v>0</v>
      </c>
      <c r="AD21" s="495" t="s">
        <v>593</v>
      </c>
      <c r="AE21" s="495" t="s">
        <v>593</v>
      </c>
      <c r="AF21" s="412" t="s">
        <v>10</v>
      </c>
    </row>
    <row r="22" spans="1:32" ht="26.25" customHeight="1">
      <c r="A22" s="411" t="s">
        <v>11</v>
      </c>
      <c r="B22" s="1">
        <f t="shared" si="6"/>
        <v>23</v>
      </c>
      <c r="C22" s="1">
        <f>+F22+I22+L22+O22+R22+U22+X22+AA22+AD22</f>
        <v>8</v>
      </c>
      <c r="D22" s="1">
        <f>+G22+J22+M22+P22+S22+V22+Y22+AB22+AE22</f>
        <v>15</v>
      </c>
      <c r="E22" s="1">
        <f t="shared" si="16"/>
        <v>9</v>
      </c>
      <c r="F22" s="495">
        <v>4</v>
      </c>
      <c r="G22" s="495">
        <v>5</v>
      </c>
      <c r="H22" s="494">
        <f t="shared" si="17"/>
        <v>8</v>
      </c>
      <c r="I22" s="495">
        <v>1</v>
      </c>
      <c r="J22" s="494">
        <v>7</v>
      </c>
      <c r="K22" s="494">
        <f t="shared" si="18"/>
        <v>4</v>
      </c>
      <c r="L22" s="496">
        <v>1</v>
      </c>
      <c r="M22" s="495">
        <v>3</v>
      </c>
      <c r="N22" s="494">
        <f t="shared" si="19"/>
        <v>0</v>
      </c>
      <c r="O22" s="495" t="s">
        <v>593</v>
      </c>
      <c r="P22" s="495" t="s">
        <v>593</v>
      </c>
      <c r="Q22" s="494">
        <f t="shared" si="20"/>
        <v>2</v>
      </c>
      <c r="R22" s="495">
        <v>2</v>
      </c>
      <c r="S22" s="495" t="s">
        <v>593</v>
      </c>
      <c r="T22" s="494">
        <f t="shared" si="21"/>
        <v>0</v>
      </c>
      <c r="U22" s="495" t="s">
        <v>593</v>
      </c>
      <c r="V22" s="495" t="s">
        <v>593</v>
      </c>
      <c r="W22" s="494">
        <f>+X22+Y22</f>
        <v>0</v>
      </c>
      <c r="X22" s="495" t="s">
        <v>593</v>
      </c>
      <c r="Y22" s="495" t="s">
        <v>593</v>
      </c>
      <c r="Z22" s="494">
        <f t="shared" si="23"/>
        <v>0</v>
      </c>
      <c r="AA22" s="495" t="s">
        <v>593</v>
      </c>
      <c r="AB22" s="495" t="s">
        <v>593</v>
      </c>
      <c r="AC22" s="494">
        <f t="shared" si="24"/>
        <v>0</v>
      </c>
      <c r="AD22" s="495" t="s">
        <v>593</v>
      </c>
      <c r="AE22" s="495" t="s">
        <v>593</v>
      </c>
      <c r="AF22" s="412" t="s">
        <v>11</v>
      </c>
    </row>
    <row r="23" spans="1:32" ht="26.25" customHeight="1" thickBot="1">
      <c r="A23" s="413" t="s">
        <v>12</v>
      </c>
      <c r="B23" s="1">
        <f t="shared" si="6"/>
        <v>2</v>
      </c>
      <c r="C23" s="3">
        <f t="shared" si="14"/>
        <v>1</v>
      </c>
      <c r="D23" s="3">
        <f t="shared" si="15"/>
        <v>1</v>
      </c>
      <c r="E23" s="1">
        <f t="shared" si="16"/>
        <v>1</v>
      </c>
      <c r="F23" s="495" t="s">
        <v>593</v>
      </c>
      <c r="G23" s="495">
        <v>1</v>
      </c>
      <c r="H23" s="494">
        <f t="shared" si="17"/>
        <v>0</v>
      </c>
      <c r="I23" s="495" t="s">
        <v>593</v>
      </c>
      <c r="J23" s="495" t="s">
        <v>593</v>
      </c>
      <c r="K23" s="494">
        <f t="shared" si="18"/>
        <v>1</v>
      </c>
      <c r="L23" s="498">
        <v>1</v>
      </c>
      <c r="M23" s="495" t="s">
        <v>593</v>
      </c>
      <c r="N23" s="494">
        <f t="shared" si="19"/>
        <v>0</v>
      </c>
      <c r="O23" s="495" t="s">
        <v>593</v>
      </c>
      <c r="P23" s="495" t="s">
        <v>593</v>
      </c>
      <c r="Q23" s="494">
        <f t="shared" si="20"/>
        <v>0</v>
      </c>
      <c r="R23" s="495" t="s">
        <v>593</v>
      </c>
      <c r="S23" s="495" t="s">
        <v>593</v>
      </c>
      <c r="T23" s="494">
        <f t="shared" si="21"/>
        <v>0</v>
      </c>
      <c r="U23" s="495" t="s">
        <v>593</v>
      </c>
      <c r="V23" s="495" t="s">
        <v>593</v>
      </c>
      <c r="W23" s="494">
        <f t="shared" si="22"/>
        <v>0</v>
      </c>
      <c r="X23" s="495" t="s">
        <v>593</v>
      </c>
      <c r="Y23" s="495" t="s">
        <v>593</v>
      </c>
      <c r="Z23" s="494">
        <f t="shared" si="23"/>
        <v>0</v>
      </c>
      <c r="AA23" s="495" t="s">
        <v>593</v>
      </c>
      <c r="AB23" s="495" t="s">
        <v>593</v>
      </c>
      <c r="AC23" s="494">
        <f t="shared" si="24"/>
        <v>0</v>
      </c>
      <c r="AD23" s="499" t="s">
        <v>218</v>
      </c>
      <c r="AE23" s="499" t="s">
        <v>218</v>
      </c>
      <c r="AF23" s="414" t="s">
        <v>12</v>
      </c>
    </row>
    <row r="24" spans="1:31" ht="7.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spans="1:32" ht="17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616" t="s">
        <v>594</v>
      </c>
      <c r="AC25" s="616"/>
      <c r="AD25" s="616"/>
      <c r="AE25" s="616"/>
      <c r="AF25" s="616"/>
    </row>
    <row r="26" spans="1:31" ht="21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16" ht="21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21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21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21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21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21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1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21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21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21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21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21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21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21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21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21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21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21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ht="17.25">
      <c r="A48" s="18"/>
    </row>
  </sheetData>
  <mergeCells count="13">
    <mergeCell ref="T4:V4"/>
    <mergeCell ref="W4:Y4"/>
    <mergeCell ref="Z4:AB4"/>
    <mergeCell ref="AB25:AF25"/>
    <mergeCell ref="AC4:AE4"/>
    <mergeCell ref="Q4:S4"/>
    <mergeCell ref="A1:P1"/>
    <mergeCell ref="B4:D4"/>
    <mergeCell ref="E4:G4"/>
    <mergeCell ref="H4:J4"/>
    <mergeCell ref="K4:M4"/>
    <mergeCell ref="N4:P4"/>
    <mergeCell ref="A2:J2"/>
  </mergeCells>
  <printOptions horizontalCentered="1"/>
  <pageMargins left="0.3937007874015748" right="0.3937007874015748" top="0.5905511811023623" bottom="0.7874015748031497" header="0.5118110236220472" footer="0.2362204724409449"/>
  <pageSetup firstPageNumber="14" useFirstPageNumber="1" fitToHeight="1" fitToWidth="1" horizontalDpi="600" verticalDpi="600" orientation="landscape" paperSize="8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6"/>
  <sheetViews>
    <sheetView showGridLines="0" zoomScaleSheetLayoutView="100" workbookViewId="0" topLeftCell="A1">
      <pane ySplit="4" topLeftCell="BM5" activePane="bottomLeft" state="frozen"/>
      <selection pane="topLeft" activeCell="A1" sqref="A1"/>
      <selection pane="bottomLeft" activeCell="K31" sqref="K31"/>
    </sheetView>
  </sheetViews>
  <sheetFormatPr defaultColWidth="8.83203125" defaultRowHeight="18"/>
  <cols>
    <col min="1" max="1" width="3.83203125" style="0" customWidth="1"/>
    <col min="2" max="19" width="5" style="0" customWidth="1"/>
    <col min="20" max="20" width="8.66015625" style="0" customWidth="1"/>
    <col min="21" max="21" width="8.83203125" style="192" customWidth="1"/>
  </cols>
  <sheetData>
    <row r="1" spans="1:21" ht="22.5" customHeight="1" thickBot="1">
      <c r="A1" s="657" t="s">
        <v>834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809" t="s">
        <v>835</v>
      </c>
      <c r="Q1" s="809"/>
      <c r="R1" s="809"/>
      <c r="S1" s="809"/>
      <c r="T1" s="18"/>
      <c r="U1" s="191"/>
    </row>
    <row r="2" spans="1:21" ht="18.75" customHeight="1">
      <c r="A2" s="112"/>
      <c r="B2" s="645"/>
      <c r="C2" s="817"/>
      <c r="D2" s="811" t="s">
        <v>320</v>
      </c>
      <c r="E2" s="812"/>
      <c r="F2" s="812"/>
      <c r="G2" s="812"/>
      <c r="H2" s="812"/>
      <c r="I2" s="812"/>
      <c r="J2" s="812"/>
      <c r="K2" s="813"/>
      <c r="L2" s="814" t="s">
        <v>321</v>
      </c>
      <c r="M2" s="815"/>
      <c r="N2" s="815"/>
      <c r="O2" s="815"/>
      <c r="P2" s="815"/>
      <c r="Q2" s="815"/>
      <c r="R2" s="815"/>
      <c r="S2" s="815"/>
      <c r="T2" s="18"/>
      <c r="U2" s="191"/>
    </row>
    <row r="3" spans="2:21" ht="18.75" customHeight="1">
      <c r="B3" s="818"/>
      <c r="C3" s="819"/>
      <c r="D3" s="803" t="s">
        <v>108</v>
      </c>
      <c r="E3" s="810"/>
      <c r="F3" s="810"/>
      <c r="G3" s="810"/>
      <c r="H3" s="810"/>
      <c r="I3" s="804"/>
      <c r="J3" s="805" t="s">
        <v>35</v>
      </c>
      <c r="K3" s="726"/>
      <c r="L3" s="803" t="s">
        <v>108</v>
      </c>
      <c r="M3" s="810"/>
      <c r="N3" s="810"/>
      <c r="O3" s="810"/>
      <c r="P3" s="810"/>
      <c r="Q3" s="804"/>
      <c r="R3" s="805" t="s">
        <v>35</v>
      </c>
      <c r="S3" s="806"/>
      <c r="T3" s="18"/>
      <c r="U3" s="191"/>
    </row>
    <row r="4" spans="2:21" ht="18.75" customHeight="1">
      <c r="B4" s="748"/>
      <c r="C4" s="820"/>
      <c r="D4" s="803" t="s">
        <v>0</v>
      </c>
      <c r="E4" s="804"/>
      <c r="F4" s="803" t="s">
        <v>158</v>
      </c>
      <c r="G4" s="804"/>
      <c r="H4" s="803" t="s">
        <v>159</v>
      </c>
      <c r="I4" s="804"/>
      <c r="J4" s="807"/>
      <c r="K4" s="816"/>
      <c r="L4" s="803" t="s">
        <v>0</v>
      </c>
      <c r="M4" s="804"/>
      <c r="N4" s="803" t="s">
        <v>158</v>
      </c>
      <c r="O4" s="804"/>
      <c r="P4" s="803" t="s">
        <v>159</v>
      </c>
      <c r="Q4" s="804"/>
      <c r="R4" s="807"/>
      <c r="S4" s="808"/>
      <c r="T4" s="18"/>
      <c r="U4" s="191"/>
    </row>
    <row r="5" spans="1:21" ht="17.25">
      <c r="A5" s="785" t="s">
        <v>217</v>
      </c>
      <c r="B5" s="785"/>
      <c r="C5" s="786"/>
      <c r="D5" s="800">
        <f aca="true" t="shared" si="0" ref="D5:D19">F5+H5</f>
        <v>123</v>
      </c>
      <c r="E5" s="799"/>
      <c r="F5" s="799">
        <v>73</v>
      </c>
      <c r="G5" s="799"/>
      <c r="H5" s="799">
        <v>50</v>
      </c>
      <c r="I5" s="799"/>
      <c r="J5" s="801">
        <v>11.3</v>
      </c>
      <c r="K5" s="801"/>
      <c r="L5" s="799">
        <f aca="true" t="shared" si="1" ref="L5:L19">N5+P5</f>
        <v>120</v>
      </c>
      <c r="M5" s="799"/>
      <c r="N5" s="799">
        <v>69</v>
      </c>
      <c r="O5" s="799"/>
      <c r="P5" s="799">
        <v>51</v>
      </c>
      <c r="Q5" s="799"/>
      <c r="R5" s="801">
        <v>11</v>
      </c>
      <c r="S5" s="801"/>
      <c r="T5" s="18"/>
      <c r="U5" s="191"/>
    </row>
    <row r="6" spans="1:21" ht="17.25">
      <c r="A6" s="769" t="s">
        <v>322</v>
      </c>
      <c r="B6" s="770"/>
      <c r="C6" s="771"/>
      <c r="D6" s="797">
        <f t="shared" si="0"/>
        <v>183</v>
      </c>
      <c r="E6" s="798"/>
      <c r="F6" s="798">
        <v>103</v>
      </c>
      <c r="G6" s="798"/>
      <c r="H6" s="798">
        <v>80</v>
      </c>
      <c r="I6" s="798"/>
      <c r="J6" s="802">
        <v>12.3</v>
      </c>
      <c r="K6" s="802"/>
      <c r="L6" s="798">
        <f t="shared" si="1"/>
        <v>108</v>
      </c>
      <c r="M6" s="798"/>
      <c r="N6" s="798">
        <v>56</v>
      </c>
      <c r="O6" s="798"/>
      <c r="P6" s="798">
        <v>52</v>
      </c>
      <c r="Q6" s="798"/>
      <c r="R6" s="802">
        <v>7.3</v>
      </c>
      <c r="S6" s="830"/>
      <c r="T6" s="18"/>
      <c r="U6" s="191"/>
    </row>
    <row r="7" spans="1:21" ht="17.25">
      <c r="A7" s="769" t="s">
        <v>323</v>
      </c>
      <c r="B7" s="769"/>
      <c r="C7" s="787"/>
      <c r="D7" s="797">
        <f t="shared" si="0"/>
        <v>170</v>
      </c>
      <c r="E7" s="798"/>
      <c r="F7" s="798">
        <v>99</v>
      </c>
      <c r="G7" s="798"/>
      <c r="H7" s="798">
        <v>71</v>
      </c>
      <c r="I7" s="798"/>
      <c r="J7" s="802">
        <v>10.1</v>
      </c>
      <c r="K7" s="802"/>
      <c r="L7" s="798">
        <f t="shared" si="1"/>
        <v>121</v>
      </c>
      <c r="M7" s="798"/>
      <c r="N7" s="798">
        <v>70</v>
      </c>
      <c r="O7" s="798"/>
      <c r="P7" s="798">
        <v>51</v>
      </c>
      <c r="Q7" s="798"/>
      <c r="R7" s="802">
        <v>7.2</v>
      </c>
      <c r="S7" s="831"/>
      <c r="T7" s="18"/>
      <c r="U7" s="191"/>
    </row>
    <row r="8" spans="1:21" ht="17.25">
      <c r="A8" s="769" t="s">
        <v>324</v>
      </c>
      <c r="B8" s="770"/>
      <c r="C8" s="771"/>
      <c r="D8" s="797">
        <f t="shared" si="0"/>
        <v>136</v>
      </c>
      <c r="E8" s="798"/>
      <c r="F8" s="798">
        <v>79</v>
      </c>
      <c r="G8" s="798"/>
      <c r="H8" s="798">
        <v>57</v>
      </c>
      <c r="I8" s="798"/>
      <c r="J8" s="802">
        <v>7.4</v>
      </c>
      <c r="K8" s="802"/>
      <c r="L8" s="798">
        <f t="shared" si="1"/>
        <v>82</v>
      </c>
      <c r="M8" s="798"/>
      <c r="N8" s="798">
        <v>51</v>
      </c>
      <c r="O8" s="798"/>
      <c r="P8" s="798">
        <v>31</v>
      </c>
      <c r="Q8" s="798"/>
      <c r="R8" s="802">
        <v>4.5</v>
      </c>
      <c r="S8" s="831"/>
      <c r="T8" s="18"/>
      <c r="U8" s="191"/>
    </row>
    <row r="9" spans="1:21" ht="17.25">
      <c r="A9" s="769" t="s">
        <v>325</v>
      </c>
      <c r="B9" s="770"/>
      <c r="C9" s="771"/>
      <c r="D9" s="797">
        <f t="shared" si="0"/>
        <v>109</v>
      </c>
      <c r="E9" s="798"/>
      <c r="F9" s="798">
        <v>61</v>
      </c>
      <c r="G9" s="798"/>
      <c r="H9" s="798">
        <v>48</v>
      </c>
      <c r="I9" s="798"/>
      <c r="J9" s="802">
        <v>6.4</v>
      </c>
      <c r="K9" s="802"/>
      <c r="L9" s="798">
        <f t="shared" si="1"/>
        <v>75</v>
      </c>
      <c r="M9" s="798"/>
      <c r="N9" s="798">
        <v>40</v>
      </c>
      <c r="O9" s="798"/>
      <c r="P9" s="798">
        <v>35</v>
      </c>
      <c r="Q9" s="798"/>
      <c r="R9" s="802">
        <v>4.4</v>
      </c>
      <c r="S9" s="831"/>
      <c r="T9" s="18"/>
      <c r="U9" s="191"/>
    </row>
    <row r="10" spans="1:21" ht="17.25">
      <c r="A10" s="769" t="s">
        <v>326</v>
      </c>
      <c r="B10" s="770"/>
      <c r="C10" s="771"/>
      <c r="D10" s="797">
        <f t="shared" si="0"/>
        <v>75</v>
      </c>
      <c r="E10" s="798"/>
      <c r="F10" s="798">
        <v>42</v>
      </c>
      <c r="G10" s="798"/>
      <c r="H10" s="798">
        <v>33</v>
      </c>
      <c r="I10" s="798"/>
      <c r="J10" s="802">
        <v>4.7</v>
      </c>
      <c r="K10" s="802"/>
      <c r="L10" s="798">
        <f t="shared" si="1"/>
        <v>40</v>
      </c>
      <c r="M10" s="798"/>
      <c r="N10" s="798">
        <v>20</v>
      </c>
      <c r="O10" s="798"/>
      <c r="P10" s="798">
        <v>20</v>
      </c>
      <c r="Q10" s="798"/>
      <c r="R10" s="802">
        <v>2.5</v>
      </c>
      <c r="S10" s="831"/>
      <c r="T10" s="18"/>
      <c r="U10" s="191"/>
    </row>
    <row r="11" spans="1:21" ht="17.25">
      <c r="A11" s="769" t="s">
        <v>222</v>
      </c>
      <c r="B11" s="770"/>
      <c r="C11" s="771"/>
      <c r="D11" s="797">
        <f t="shared" si="0"/>
        <v>55</v>
      </c>
      <c r="E11" s="798"/>
      <c r="F11" s="798">
        <v>29</v>
      </c>
      <c r="G11" s="798"/>
      <c r="H11" s="798">
        <v>26</v>
      </c>
      <c r="I11" s="798"/>
      <c r="J11" s="802">
        <v>3.9</v>
      </c>
      <c r="K11" s="802"/>
      <c r="L11" s="798">
        <f t="shared" si="1"/>
        <v>31</v>
      </c>
      <c r="M11" s="798"/>
      <c r="N11" s="798">
        <v>15</v>
      </c>
      <c r="O11" s="798"/>
      <c r="P11" s="798">
        <v>16</v>
      </c>
      <c r="Q11" s="798"/>
      <c r="R11" s="802">
        <v>2.2</v>
      </c>
      <c r="S11" s="831"/>
      <c r="T11" s="18"/>
      <c r="U11" s="191"/>
    </row>
    <row r="12" spans="1:21" ht="17.25">
      <c r="A12" s="769" t="s">
        <v>327</v>
      </c>
      <c r="B12" s="770"/>
      <c r="C12" s="771"/>
      <c r="D12" s="797">
        <f t="shared" si="0"/>
        <v>55</v>
      </c>
      <c r="E12" s="798"/>
      <c r="F12" s="798">
        <v>28</v>
      </c>
      <c r="G12" s="798"/>
      <c r="H12" s="798">
        <v>27</v>
      </c>
      <c r="I12" s="798"/>
      <c r="J12" s="802">
        <v>4</v>
      </c>
      <c r="K12" s="802"/>
      <c r="L12" s="798">
        <f t="shared" si="1"/>
        <v>31</v>
      </c>
      <c r="M12" s="798"/>
      <c r="N12" s="798">
        <v>15</v>
      </c>
      <c r="O12" s="798"/>
      <c r="P12" s="798">
        <v>16</v>
      </c>
      <c r="Q12" s="798"/>
      <c r="R12" s="802">
        <v>2.3</v>
      </c>
      <c r="S12" s="831"/>
      <c r="T12" s="18"/>
      <c r="U12" s="191"/>
    </row>
    <row r="13" spans="1:21" ht="17.25">
      <c r="A13" s="769" t="s">
        <v>328</v>
      </c>
      <c r="B13" s="770"/>
      <c r="C13" s="771"/>
      <c r="D13" s="797">
        <f t="shared" si="0"/>
        <v>70</v>
      </c>
      <c r="E13" s="798"/>
      <c r="F13" s="798">
        <v>43</v>
      </c>
      <c r="G13" s="798"/>
      <c r="H13" s="798">
        <v>27</v>
      </c>
      <c r="I13" s="798"/>
      <c r="J13" s="802">
        <v>5.1</v>
      </c>
      <c r="K13" s="802"/>
      <c r="L13" s="798">
        <f t="shared" si="1"/>
        <v>37</v>
      </c>
      <c r="M13" s="798"/>
      <c r="N13" s="798">
        <v>22</v>
      </c>
      <c r="O13" s="798"/>
      <c r="P13" s="798">
        <v>15</v>
      </c>
      <c r="Q13" s="798"/>
      <c r="R13" s="802">
        <v>2.7</v>
      </c>
      <c r="S13" s="831"/>
      <c r="T13" s="18"/>
      <c r="U13" s="191"/>
    </row>
    <row r="14" spans="1:21" ht="17.25">
      <c r="A14" s="769" t="s">
        <v>329</v>
      </c>
      <c r="B14" s="770"/>
      <c r="C14" s="771"/>
      <c r="D14" s="797">
        <f t="shared" si="0"/>
        <v>51</v>
      </c>
      <c r="E14" s="798"/>
      <c r="F14" s="798">
        <v>25</v>
      </c>
      <c r="G14" s="798"/>
      <c r="H14" s="798">
        <v>26</v>
      </c>
      <c r="I14" s="798"/>
      <c r="J14" s="802">
        <v>3.8</v>
      </c>
      <c r="K14" s="802"/>
      <c r="L14" s="798">
        <f t="shared" si="1"/>
        <v>25</v>
      </c>
      <c r="M14" s="798"/>
      <c r="N14" s="798">
        <v>14</v>
      </c>
      <c r="O14" s="798"/>
      <c r="P14" s="798">
        <v>11</v>
      </c>
      <c r="Q14" s="798"/>
      <c r="R14" s="802">
        <v>1.8</v>
      </c>
      <c r="S14" s="831"/>
      <c r="T14" s="18"/>
      <c r="U14" s="191"/>
    </row>
    <row r="15" spans="1:21" ht="17.25">
      <c r="A15" s="769" t="s">
        <v>330</v>
      </c>
      <c r="B15" s="770"/>
      <c r="C15" s="771"/>
      <c r="D15" s="797">
        <f t="shared" si="0"/>
        <v>52</v>
      </c>
      <c r="E15" s="798"/>
      <c r="F15" s="798">
        <v>33</v>
      </c>
      <c r="G15" s="798"/>
      <c r="H15" s="798">
        <v>19</v>
      </c>
      <c r="I15" s="798"/>
      <c r="J15" s="802">
        <v>3.9</v>
      </c>
      <c r="K15" s="802"/>
      <c r="L15" s="798">
        <f t="shared" si="1"/>
        <v>27</v>
      </c>
      <c r="M15" s="798"/>
      <c r="N15" s="798">
        <v>18</v>
      </c>
      <c r="O15" s="798"/>
      <c r="P15" s="798">
        <v>9</v>
      </c>
      <c r="Q15" s="798"/>
      <c r="R15" s="802">
        <v>2</v>
      </c>
      <c r="S15" s="831"/>
      <c r="T15" s="18"/>
      <c r="U15" s="191"/>
    </row>
    <row r="16" spans="1:21" ht="17.25">
      <c r="A16" s="769" t="s">
        <v>331</v>
      </c>
      <c r="B16" s="770"/>
      <c r="C16" s="771"/>
      <c r="D16" s="797">
        <f t="shared" si="0"/>
        <v>52</v>
      </c>
      <c r="E16" s="798"/>
      <c r="F16" s="798">
        <v>26</v>
      </c>
      <c r="G16" s="798"/>
      <c r="H16" s="798">
        <v>26</v>
      </c>
      <c r="I16" s="798"/>
      <c r="J16" s="802">
        <v>3.8</v>
      </c>
      <c r="K16" s="802"/>
      <c r="L16" s="798">
        <f t="shared" si="1"/>
        <v>25</v>
      </c>
      <c r="M16" s="798"/>
      <c r="N16" s="798">
        <v>13</v>
      </c>
      <c r="O16" s="798"/>
      <c r="P16" s="798">
        <v>12</v>
      </c>
      <c r="Q16" s="798"/>
      <c r="R16" s="802">
        <v>1.8</v>
      </c>
      <c r="S16" s="831"/>
      <c r="T16" s="18"/>
      <c r="U16" s="191"/>
    </row>
    <row r="17" spans="1:21" ht="17.25">
      <c r="A17" s="769" t="s">
        <v>332</v>
      </c>
      <c r="B17" s="770"/>
      <c r="C17" s="771"/>
      <c r="D17" s="797">
        <f t="shared" si="0"/>
        <v>62</v>
      </c>
      <c r="E17" s="798"/>
      <c r="F17" s="798">
        <v>36</v>
      </c>
      <c r="G17" s="798"/>
      <c r="H17" s="798">
        <v>26</v>
      </c>
      <c r="I17" s="798"/>
      <c r="J17" s="802">
        <v>4.8</v>
      </c>
      <c r="K17" s="802"/>
      <c r="L17" s="798">
        <f t="shared" si="1"/>
        <v>26</v>
      </c>
      <c r="M17" s="798"/>
      <c r="N17" s="798">
        <v>17</v>
      </c>
      <c r="O17" s="798"/>
      <c r="P17" s="798">
        <v>9</v>
      </c>
      <c r="Q17" s="798"/>
      <c r="R17" s="802">
        <v>2</v>
      </c>
      <c r="S17" s="831"/>
      <c r="T17" s="18"/>
      <c r="U17" s="191"/>
    </row>
    <row r="18" spans="1:21" ht="17.25">
      <c r="A18" s="769" t="s">
        <v>333</v>
      </c>
      <c r="B18" s="770"/>
      <c r="C18" s="771"/>
      <c r="D18" s="797">
        <f t="shared" si="0"/>
        <v>56</v>
      </c>
      <c r="E18" s="798"/>
      <c r="F18" s="798">
        <v>26</v>
      </c>
      <c r="G18" s="798"/>
      <c r="H18" s="798">
        <v>30</v>
      </c>
      <c r="I18" s="798"/>
      <c r="J18" s="802">
        <v>4.2</v>
      </c>
      <c r="K18" s="802"/>
      <c r="L18" s="798">
        <f t="shared" si="1"/>
        <v>39</v>
      </c>
      <c r="M18" s="798"/>
      <c r="N18" s="798">
        <v>15</v>
      </c>
      <c r="O18" s="798"/>
      <c r="P18" s="798">
        <v>24</v>
      </c>
      <c r="Q18" s="798"/>
      <c r="R18" s="802">
        <v>2</v>
      </c>
      <c r="S18" s="831"/>
      <c r="T18" s="18"/>
      <c r="U18" s="191"/>
    </row>
    <row r="19" spans="1:21" ht="17.25">
      <c r="A19" s="769" t="s">
        <v>334</v>
      </c>
      <c r="B19" s="770"/>
      <c r="C19" s="771"/>
      <c r="D19" s="797">
        <f t="shared" si="0"/>
        <v>49</v>
      </c>
      <c r="E19" s="798"/>
      <c r="F19" s="798">
        <v>24</v>
      </c>
      <c r="G19" s="798"/>
      <c r="H19" s="798">
        <v>25</v>
      </c>
      <c r="I19" s="798"/>
      <c r="J19" s="802">
        <v>3.8</v>
      </c>
      <c r="K19" s="802"/>
      <c r="L19" s="798">
        <f t="shared" si="1"/>
        <v>21</v>
      </c>
      <c r="M19" s="798"/>
      <c r="N19" s="798">
        <v>10</v>
      </c>
      <c r="O19" s="798"/>
      <c r="P19" s="798">
        <v>11</v>
      </c>
      <c r="Q19" s="798"/>
      <c r="R19" s="802">
        <v>1.6</v>
      </c>
      <c r="S19" s="831"/>
      <c r="T19" s="18"/>
      <c r="U19" s="191"/>
    </row>
    <row r="20" spans="1:21" ht="17.25">
      <c r="A20" s="769" t="s">
        <v>335</v>
      </c>
      <c r="B20" s="770"/>
      <c r="C20" s="771"/>
      <c r="D20" s="797">
        <v>59</v>
      </c>
      <c r="E20" s="798"/>
      <c r="F20" s="798">
        <v>32</v>
      </c>
      <c r="G20" s="798"/>
      <c r="H20" s="798">
        <v>27</v>
      </c>
      <c r="I20" s="798"/>
      <c r="J20" s="802">
        <v>4.4</v>
      </c>
      <c r="K20" s="802"/>
      <c r="L20" s="798">
        <v>34</v>
      </c>
      <c r="M20" s="798"/>
      <c r="N20" s="798">
        <v>18</v>
      </c>
      <c r="O20" s="798"/>
      <c r="P20" s="798">
        <v>16</v>
      </c>
      <c r="Q20" s="798"/>
      <c r="R20" s="802">
        <v>2.5</v>
      </c>
      <c r="S20" s="831"/>
      <c r="T20" s="18"/>
      <c r="U20" s="191"/>
    </row>
    <row r="21" spans="1:21" ht="17.25">
      <c r="A21" s="769" t="s">
        <v>336</v>
      </c>
      <c r="B21" s="770"/>
      <c r="C21" s="771"/>
      <c r="D21" s="797">
        <v>35</v>
      </c>
      <c r="E21" s="798"/>
      <c r="F21" s="798">
        <v>18</v>
      </c>
      <c r="G21" s="798"/>
      <c r="H21" s="798">
        <v>17</v>
      </c>
      <c r="I21" s="798"/>
      <c r="J21" s="802">
        <v>3.8</v>
      </c>
      <c r="K21" s="802"/>
      <c r="L21" s="798">
        <v>25</v>
      </c>
      <c r="M21" s="798"/>
      <c r="N21" s="798">
        <v>11</v>
      </c>
      <c r="O21" s="798"/>
      <c r="P21" s="798">
        <v>14</v>
      </c>
      <c r="Q21" s="798"/>
      <c r="R21" s="802">
        <v>1.9</v>
      </c>
      <c r="S21" s="831"/>
      <c r="T21" s="18"/>
      <c r="U21" s="191"/>
    </row>
    <row r="22" spans="1:21" ht="17.25">
      <c r="A22" s="769" t="s">
        <v>229</v>
      </c>
      <c r="B22" s="770"/>
      <c r="C22" s="771"/>
      <c r="D22" s="797">
        <v>46</v>
      </c>
      <c r="E22" s="798"/>
      <c r="F22" s="798">
        <v>17</v>
      </c>
      <c r="G22" s="798"/>
      <c r="H22" s="798">
        <v>29</v>
      </c>
      <c r="I22" s="798"/>
      <c r="J22" s="802">
        <v>3.5</v>
      </c>
      <c r="K22" s="802"/>
      <c r="L22" s="798">
        <v>24</v>
      </c>
      <c r="M22" s="798"/>
      <c r="N22" s="798">
        <v>9</v>
      </c>
      <c r="O22" s="798"/>
      <c r="P22" s="798">
        <v>15</v>
      </c>
      <c r="Q22" s="798"/>
      <c r="R22" s="802">
        <v>1.8</v>
      </c>
      <c r="S22" s="831"/>
      <c r="T22" s="18"/>
      <c r="U22" s="191"/>
    </row>
    <row r="23" spans="1:21" ht="17.25">
      <c r="A23" s="769" t="s">
        <v>337</v>
      </c>
      <c r="B23" s="770"/>
      <c r="C23" s="771"/>
      <c r="D23" s="797">
        <v>35</v>
      </c>
      <c r="E23" s="798"/>
      <c r="F23" s="798">
        <v>18</v>
      </c>
      <c r="G23" s="798"/>
      <c r="H23" s="798">
        <v>17</v>
      </c>
      <c r="I23" s="798"/>
      <c r="J23" s="802">
        <v>2.7</v>
      </c>
      <c r="K23" s="802"/>
      <c r="L23" s="798">
        <v>25</v>
      </c>
      <c r="M23" s="798"/>
      <c r="N23" s="798">
        <v>11</v>
      </c>
      <c r="O23" s="798"/>
      <c r="P23" s="798">
        <v>14</v>
      </c>
      <c r="Q23" s="798"/>
      <c r="R23" s="802">
        <v>1.9</v>
      </c>
      <c r="S23" s="831"/>
      <c r="T23" s="18"/>
      <c r="U23" s="191"/>
    </row>
    <row r="24" spans="1:23" ht="17.25">
      <c r="A24" s="769" t="s">
        <v>338</v>
      </c>
      <c r="B24" s="770"/>
      <c r="C24" s="771"/>
      <c r="D24" s="797">
        <v>43</v>
      </c>
      <c r="E24" s="798"/>
      <c r="F24" s="798">
        <v>27</v>
      </c>
      <c r="G24" s="798"/>
      <c r="H24" s="798">
        <v>16</v>
      </c>
      <c r="I24" s="798"/>
      <c r="J24" s="802">
        <v>3.3</v>
      </c>
      <c r="K24" s="802"/>
      <c r="L24" s="798">
        <v>19</v>
      </c>
      <c r="M24" s="798"/>
      <c r="N24" s="798">
        <v>15</v>
      </c>
      <c r="O24" s="798"/>
      <c r="P24" s="798">
        <v>4</v>
      </c>
      <c r="Q24" s="798"/>
      <c r="R24" s="802">
        <v>1.4</v>
      </c>
      <c r="S24" s="831"/>
      <c r="T24" s="266"/>
      <c r="U24" s="597"/>
      <c r="V24" s="267"/>
      <c r="W24" s="267"/>
    </row>
    <row r="25" spans="1:23" ht="17.25" customHeight="1">
      <c r="A25" s="769" t="s">
        <v>339</v>
      </c>
      <c r="B25" s="770"/>
      <c r="C25" s="771"/>
      <c r="D25" s="797">
        <v>44</v>
      </c>
      <c r="E25" s="798"/>
      <c r="F25" s="798">
        <v>22</v>
      </c>
      <c r="G25" s="798"/>
      <c r="H25" s="798">
        <v>22</v>
      </c>
      <c r="I25" s="798"/>
      <c r="J25" s="802">
        <v>3.4</v>
      </c>
      <c r="K25" s="802"/>
      <c r="L25" s="798">
        <v>18</v>
      </c>
      <c r="M25" s="798"/>
      <c r="N25" s="798">
        <v>8</v>
      </c>
      <c r="O25" s="798"/>
      <c r="P25" s="798">
        <v>10</v>
      </c>
      <c r="Q25" s="798"/>
      <c r="R25" s="802">
        <v>1.4</v>
      </c>
      <c r="S25" s="831"/>
      <c r="T25" s="772"/>
      <c r="U25" s="772"/>
      <c r="V25" s="267"/>
      <c r="W25" s="267"/>
    </row>
    <row r="26" spans="1:23" ht="17.25" customHeight="1">
      <c r="A26" s="769" t="s">
        <v>836</v>
      </c>
      <c r="B26" s="770"/>
      <c r="C26" s="771"/>
      <c r="D26" s="797">
        <v>35</v>
      </c>
      <c r="E26" s="798"/>
      <c r="F26" s="798">
        <v>22</v>
      </c>
      <c r="G26" s="798"/>
      <c r="H26" s="798">
        <v>13</v>
      </c>
      <c r="I26" s="798"/>
      <c r="J26" s="802">
        <v>2.7</v>
      </c>
      <c r="K26" s="802"/>
      <c r="L26" s="798">
        <v>20</v>
      </c>
      <c r="M26" s="798"/>
      <c r="N26" s="798">
        <v>14</v>
      </c>
      <c r="O26" s="798"/>
      <c r="P26" s="798">
        <v>6</v>
      </c>
      <c r="Q26" s="798"/>
      <c r="R26" s="802">
        <v>1.6</v>
      </c>
      <c r="S26" s="831"/>
      <c r="T26" s="266"/>
      <c r="U26" s="597"/>
      <c r="V26" s="267"/>
      <c r="W26" s="267"/>
    </row>
    <row r="27" spans="1:23" ht="17.25" customHeight="1">
      <c r="A27" s="769" t="s">
        <v>340</v>
      </c>
      <c r="B27" s="770"/>
      <c r="C27" s="771"/>
      <c r="D27" s="247"/>
      <c r="E27" s="14">
        <v>25</v>
      </c>
      <c r="F27" s="14"/>
      <c r="G27" s="14">
        <v>14</v>
      </c>
      <c r="H27" s="14"/>
      <c r="I27" s="14">
        <v>11</v>
      </c>
      <c r="J27" s="368"/>
      <c r="K27" s="368">
        <v>2</v>
      </c>
      <c r="L27" s="14"/>
      <c r="M27" s="14">
        <v>13</v>
      </c>
      <c r="N27" s="14"/>
      <c r="O27" s="14">
        <v>7</v>
      </c>
      <c r="P27" s="14"/>
      <c r="Q27" s="14">
        <v>6</v>
      </c>
      <c r="R27" s="368"/>
      <c r="S27" s="369" t="s">
        <v>837</v>
      </c>
      <c r="T27" s="266"/>
      <c r="U27" s="597"/>
      <c r="V27" s="267"/>
      <c r="W27" s="267"/>
    </row>
    <row r="28" spans="1:23" ht="17.25" customHeight="1">
      <c r="A28" s="769" t="s">
        <v>341</v>
      </c>
      <c r="B28" s="770"/>
      <c r="C28" s="771"/>
      <c r="D28" s="247"/>
      <c r="E28" s="14">
        <v>24</v>
      </c>
      <c r="F28" s="14"/>
      <c r="G28" s="14">
        <v>17</v>
      </c>
      <c r="H28" s="14"/>
      <c r="I28" s="14">
        <v>7</v>
      </c>
      <c r="J28" s="368"/>
      <c r="K28" s="368">
        <v>1.8</v>
      </c>
      <c r="L28" s="14"/>
      <c r="M28" s="14">
        <v>9</v>
      </c>
      <c r="N28" s="14"/>
      <c r="O28" s="14">
        <v>6</v>
      </c>
      <c r="P28" s="14"/>
      <c r="Q28" s="14">
        <v>3</v>
      </c>
      <c r="R28" s="368"/>
      <c r="S28" s="369">
        <v>0.7</v>
      </c>
      <c r="T28" s="266"/>
      <c r="U28" s="597"/>
      <c r="V28" s="267"/>
      <c r="W28" s="267"/>
    </row>
    <row r="29" spans="1:23" ht="17.25" customHeight="1">
      <c r="A29" s="769" t="s">
        <v>838</v>
      </c>
      <c r="B29" s="770"/>
      <c r="C29" s="771"/>
      <c r="D29" s="247"/>
      <c r="E29" s="14">
        <v>35</v>
      </c>
      <c r="F29" s="14"/>
      <c r="G29" s="14">
        <v>16</v>
      </c>
      <c r="H29" s="14"/>
      <c r="I29" s="14">
        <v>19</v>
      </c>
      <c r="J29" s="368"/>
      <c r="K29" s="368">
        <v>2.5</v>
      </c>
      <c r="L29" s="14"/>
      <c r="M29" s="14">
        <v>14</v>
      </c>
      <c r="N29" s="14"/>
      <c r="O29" s="14">
        <v>6</v>
      </c>
      <c r="P29" s="14"/>
      <c r="Q29" s="14">
        <v>8</v>
      </c>
      <c r="R29" s="368"/>
      <c r="S29" s="369" t="s">
        <v>837</v>
      </c>
      <c r="T29" s="266"/>
      <c r="U29" s="597"/>
      <c r="V29" s="267"/>
      <c r="W29" s="267"/>
    </row>
    <row r="30" spans="1:23" ht="17.25" customHeight="1">
      <c r="A30" s="769" t="s">
        <v>493</v>
      </c>
      <c r="B30" s="770"/>
      <c r="C30" s="771"/>
      <c r="D30" s="247"/>
      <c r="E30" s="14">
        <v>30</v>
      </c>
      <c r="F30" s="14"/>
      <c r="G30" s="14">
        <v>16</v>
      </c>
      <c r="H30" s="14"/>
      <c r="I30" s="14">
        <v>14</v>
      </c>
      <c r="J30" s="368"/>
      <c r="K30" s="368">
        <v>2.1161035480002823</v>
      </c>
      <c r="L30" s="14"/>
      <c r="M30" s="14">
        <v>16</v>
      </c>
      <c r="N30" s="14"/>
      <c r="O30" s="14">
        <v>9</v>
      </c>
      <c r="P30" s="14"/>
      <c r="Q30" s="14">
        <v>7</v>
      </c>
      <c r="R30" s="368"/>
      <c r="S30" s="369" t="s">
        <v>583</v>
      </c>
      <c r="T30" s="266"/>
      <c r="U30" s="597"/>
      <c r="V30" s="267"/>
      <c r="W30" s="267"/>
    </row>
    <row r="31" spans="1:23" ht="17.25" customHeight="1">
      <c r="A31" s="769" t="s">
        <v>652</v>
      </c>
      <c r="B31" s="770"/>
      <c r="C31" s="771"/>
      <c r="D31" s="247"/>
      <c r="E31" s="14">
        <v>34</v>
      </c>
      <c r="F31" s="14"/>
      <c r="G31" s="14">
        <v>25</v>
      </c>
      <c r="H31" s="14"/>
      <c r="I31" s="14">
        <v>9</v>
      </c>
      <c r="J31" s="368"/>
      <c r="K31" s="368">
        <v>2.4</v>
      </c>
      <c r="L31" s="14"/>
      <c r="M31" s="14">
        <v>12</v>
      </c>
      <c r="N31" s="14"/>
      <c r="O31" s="14">
        <v>7</v>
      </c>
      <c r="P31" s="14"/>
      <c r="Q31" s="14">
        <v>5</v>
      </c>
      <c r="R31" s="368"/>
      <c r="S31" s="369">
        <v>0.8</v>
      </c>
      <c r="T31" s="266"/>
      <c r="U31" s="597"/>
      <c r="V31" s="267"/>
      <c r="W31" s="267"/>
    </row>
    <row r="32" spans="1:23" s="7" customFormat="1" ht="17.25">
      <c r="A32" s="794" t="s">
        <v>833</v>
      </c>
      <c r="B32" s="795"/>
      <c r="C32" s="796"/>
      <c r="D32" s="821">
        <f>SUM(D34:E40)</f>
        <v>36</v>
      </c>
      <c r="E32" s="822"/>
      <c r="F32" s="822">
        <f>SUM(F34:G40)</f>
        <v>20</v>
      </c>
      <c r="G32" s="822"/>
      <c r="H32" s="822">
        <f>+SUM(H34:I40)</f>
        <v>16</v>
      </c>
      <c r="I32" s="822"/>
      <c r="J32" s="827">
        <f>+D32/U33*1000</f>
        <v>2.485672857833322</v>
      </c>
      <c r="K32" s="827"/>
      <c r="L32" s="822">
        <f>SUM(L34:M40)</f>
        <v>24</v>
      </c>
      <c r="M32" s="822"/>
      <c r="N32" s="822">
        <f>SUM(N34:O40)</f>
        <v>12</v>
      </c>
      <c r="O32" s="822"/>
      <c r="P32" s="822">
        <f>SUM(P34:Q40)</f>
        <v>12</v>
      </c>
      <c r="Q32" s="822"/>
      <c r="R32" s="827">
        <f>+L32/U33*1000</f>
        <v>1.6571152385555479</v>
      </c>
      <c r="S32" s="832"/>
      <c r="T32" s="18" t="s">
        <v>839</v>
      </c>
      <c r="U32" s="370"/>
      <c r="V32" s="371" t="s">
        <v>585</v>
      </c>
      <c r="W32" s="371" t="s">
        <v>586</v>
      </c>
    </row>
    <row r="33" spans="1:24" ht="17.25">
      <c r="A33" s="267"/>
      <c r="B33" s="792"/>
      <c r="C33" s="793"/>
      <c r="D33" s="823"/>
      <c r="E33" s="824"/>
      <c r="F33" s="824"/>
      <c r="G33" s="824"/>
      <c r="H33" s="824"/>
      <c r="I33" s="824"/>
      <c r="J33" s="828"/>
      <c r="K33" s="828"/>
      <c r="L33" s="824"/>
      <c r="M33" s="824"/>
      <c r="N33" s="824"/>
      <c r="O33" s="824"/>
      <c r="P33" s="824"/>
      <c r="Q33" s="824"/>
      <c r="R33" s="828"/>
      <c r="S33" s="833"/>
      <c r="T33" s="266" t="s">
        <v>587</v>
      </c>
      <c r="U33" s="597">
        <f>+SUM(U34:U40)</f>
        <v>14483</v>
      </c>
      <c r="V33" s="598">
        <v>7462</v>
      </c>
      <c r="W33" s="598">
        <v>7021</v>
      </c>
      <c r="X33" s="267"/>
    </row>
    <row r="34" spans="1:24" ht="17.25">
      <c r="A34" s="773" t="s">
        <v>143</v>
      </c>
      <c r="B34" s="774"/>
      <c r="C34" s="775"/>
      <c r="D34" s="823">
        <f aca="true" t="shared" si="2" ref="D34:D40">F34+H34</f>
        <v>8</v>
      </c>
      <c r="E34" s="824"/>
      <c r="F34" s="824">
        <v>4</v>
      </c>
      <c r="G34" s="824"/>
      <c r="H34" s="824">
        <v>4</v>
      </c>
      <c r="I34" s="824"/>
      <c r="J34" s="828">
        <f>+D34/U34*1000</f>
        <v>2.616088947024199</v>
      </c>
      <c r="K34" s="828"/>
      <c r="L34" s="824">
        <f>SUM(N34:Q34)</f>
        <v>4</v>
      </c>
      <c r="M34" s="824"/>
      <c r="N34" s="824">
        <v>1</v>
      </c>
      <c r="O34" s="824"/>
      <c r="P34" s="824">
        <v>3</v>
      </c>
      <c r="Q34" s="824"/>
      <c r="R34" s="828">
        <f aca="true" t="shared" si="3" ref="R34:R40">+L34/U34*1000</f>
        <v>1.3080444735120995</v>
      </c>
      <c r="S34" s="833"/>
      <c r="T34" s="266" t="s">
        <v>143</v>
      </c>
      <c r="U34" s="468">
        <v>3058</v>
      </c>
      <c r="V34" s="267"/>
      <c r="W34" s="267"/>
      <c r="X34" s="267"/>
    </row>
    <row r="35" spans="1:24" ht="17.25">
      <c r="A35" s="773" t="s">
        <v>144</v>
      </c>
      <c r="B35" s="774"/>
      <c r="C35" s="775"/>
      <c r="D35" s="823">
        <f t="shared" si="2"/>
        <v>3</v>
      </c>
      <c r="E35" s="824"/>
      <c r="F35" s="824">
        <v>1</v>
      </c>
      <c r="G35" s="824"/>
      <c r="H35" s="824">
        <v>2</v>
      </c>
      <c r="I35" s="824"/>
      <c r="J35" s="828">
        <f aca="true" t="shared" si="4" ref="J35:J40">+D35/U35*1000</f>
        <v>1.4018691588785046</v>
      </c>
      <c r="K35" s="828"/>
      <c r="L35" s="824">
        <f aca="true" t="shared" si="5" ref="L35:L40">SUM(N35:Q35)</f>
        <v>3</v>
      </c>
      <c r="M35" s="824"/>
      <c r="N35" s="824">
        <v>1</v>
      </c>
      <c r="O35" s="824"/>
      <c r="P35" s="824">
        <v>2</v>
      </c>
      <c r="Q35" s="824"/>
      <c r="R35" s="828">
        <f t="shared" si="3"/>
        <v>1.4018691588785046</v>
      </c>
      <c r="S35" s="833"/>
      <c r="T35" s="266" t="s">
        <v>144</v>
      </c>
      <c r="U35" s="468">
        <v>2140</v>
      </c>
      <c r="V35" s="267"/>
      <c r="W35" s="267"/>
      <c r="X35" s="267"/>
    </row>
    <row r="36" spans="1:24" ht="17.25">
      <c r="A36" s="773" t="s">
        <v>145</v>
      </c>
      <c r="B36" s="774"/>
      <c r="C36" s="775"/>
      <c r="D36" s="823">
        <f t="shared" si="2"/>
        <v>8</v>
      </c>
      <c r="E36" s="824"/>
      <c r="F36" s="824">
        <v>6</v>
      </c>
      <c r="G36" s="824"/>
      <c r="H36" s="824">
        <v>2</v>
      </c>
      <c r="I36" s="824"/>
      <c r="J36" s="828">
        <f t="shared" si="4"/>
        <v>4.901960784313726</v>
      </c>
      <c r="K36" s="828"/>
      <c r="L36" s="824">
        <f t="shared" si="5"/>
        <v>5</v>
      </c>
      <c r="M36" s="824"/>
      <c r="N36" s="824">
        <v>4</v>
      </c>
      <c r="O36" s="824"/>
      <c r="P36" s="824">
        <v>1</v>
      </c>
      <c r="Q36" s="824"/>
      <c r="R36" s="828">
        <f t="shared" si="3"/>
        <v>3.063725490196078</v>
      </c>
      <c r="S36" s="833"/>
      <c r="T36" s="266" t="s">
        <v>145</v>
      </c>
      <c r="U36" s="468">
        <v>1632</v>
      </c>
      <c r="V36" s="267"/>
      <c r="W36" s="267"/>
      <c r="X36" s="267"/>
    </row>
    <row r="37" spans="1:24" ht="17.25">
      <c r="A37" s="773" t="s">
        <v>146</v>
      </c>
      <c r="B37" s="774"/>
      <c r="C37" s="775"/>
      <c r="D37" s="823">
        <f t="shared" si="2"/>
        <v>7</v>
      </c>
      <c r="E37" s="824"/>
      <c r="F37" s="824">
        <v>3</v>
      </c>
      <c r="G37" s="824"/>
      <c r="H37" s="824">
        <v>4</v>
      </c>
      <c r="I37" s="824"/>
      <c r="J37" s="828">
        <f t="shared" si="4"/>
        <v>2.883031301482702</v>
      </c>
      <c r="K37" s="828"/>
      <c r="L37" s="824">
        <f t="shared" si="5"/>
        <v>5</v>
      </c>
      <c r="M37" s="824"/>
      <c r="N37" s="824">
        <v>1</v>
      </c>
      <c r="O37" s="824"/>
      <c r="P37" s="824">
        <v>4</v>
      </c>
      <c r="Q37" s="824"/>
      <c r="R37" s="828">
        <f t="shared" si="3"/>
        <v>2.059308072487644</v>
      </c>
      <c r="S37" s="833"/>
      <c r="T37" s="266" t="s">
        <v>146</v>
      </c>
      <c r="U37" s="468">
        <v>2428</v>
      </c>
      <c r="V37" s="267"/>
      <c r="W37" s="267"/>
      <c r="X37" s="267"/>
    </row>
    <row r="38" spans="1:24" ht="17.25">
      <c r="A38" s="773" t="s">
        <v>147</v>
      </c>
      <c r="B38" s="774"/>
      <c r="C38" s="775"/>
      <c r="D38" s="823">
        <f t="shared" si="2"/>
        <v>2</v>
      </c>
      <c r="E38" s="824"/>
      <c r="F38" s="824">
        <v>1</v>
      </c>
      <c r="G38" s="824"/>
      <c r="H38" s="824">
        <v>1</v>
      </c>
      <c r="I38" s="824"/>
      <c r="J38" s="828">
        <f t="shared" si="4"/>
        <v>1.7006802721088434</v>
      </c>
      <c r="K38" s="828"/>
      <c r="L38" s="824">
        <f t="shared" si="5"/>
        <v>2</v>
      </c>
      <c r="M38" s="824"/>
      <c r="N38" s="824">
        <v>1</v>
      </c>
      <c r="O38" s="824"/>
      <c r="P38" s="824">
        <v>1</v>
      </c>
      <c r="Q38" s="824"/>
      <c r="R38" s="828">
        <f t="shared" si="3"/>
        <v>1.7006802721088434</v>
      </c>
      <c r="S38" s="833"/>
      <c r="T38" s="266" t="s">
        <v>147</v>
      </c>
      <c r="U38" s="468">
        <v>1176</v>
      </c>
      <c r="V38" s="267"/>
      <c r="W38" s="267"/>
      <c r="X38" s="267"/>
    </row>
    <row r="39" spans="1:24" ht="17.25">
      <c r="A39" s="773" t="s">
        <v>148</v>
      </c>
      <c r="B39" s="773"/>
      <c r="C39" s="791"/>
      <c r="D39" s="823">
        <f t="shared" si="2"/>
        <v>3</v>
      </c>
      <c r="E39" s="824"/>
      <c r="F39" s="824">
        <v>2</v>
      </c>
      <c r="G39" s="824"/>
      <c r="H39" s="824">
        <v>1</v>
      </c>
      <c r="I39" s="824"/>
      <c r="J39" s="828">
        <f t="shared" si="4"/>
        <v>1.452784503631961</v>
      </c>
      <c r="K39" s="828"/>
      <c r="L39" s="824">
        <f t="shared" si="5"/>
        <v>1</v>
      </c>
      <c r="M39" s="824"/>
      <c r="N39" s="824">
        <v>1</v>
      </c>
      <c r="O39" s="824"/>
      <c r="P39" s="824">
        <v>0</v>
      </c>
      <c r="Q39" s="824"/>
      <c r="R39" s="828">
        <f t="shared" si="3"/>
        <v>0.48426150121065376</v>
      </c>
      <c r="S39" s="833"/>
      <c r="T39" s="266" t="s">
        <v>148</v>
      </c>
      <c r="U39" s="468">
        <v>2065</v>
      </c>
      <c r="V39" s="267"/>
      <c r="W39" s="267"/>
      <c r="X39" s="267"/>
    </row>
    <row r="40" spans="1:24" ht="18" thickBot="1">
      <c r="A40" s="789" t="s">
        <v>150</v>
      </c>
      <c r="B40" s="789"/>
      <c r="C40" s="790"/>
      <c r="D40" s="825">
        <f t="shared" si="2"/>
        <v>5</v>
      </c>
      <c r="E40" s="826"/>
      <c r="F40" s="826">
        <v>3</v>
      </c>
      <c r="G40" s="826"/>
      <c r="H40" s="826">
        <v>2</v>
      </c>
      <c r="I40" s="826"/>
      <c r="J40" s="829">
        <f t="shared" si="4"/>
        <v>2.5201612903225805</v>
      </c>
      <c r="K40" s="829"/>
      <c r="L40" s="824">
        <f t="shared" si="5"/>
        <v>4</v>
      </c>
      <c r="M40" s="824"/>
      <c r="N40" s="824">
        <v>3</v>
      </c>
      <c r="O40" s="824"/>
      <c r="P40" s="824">
        <v>1</v>
      </c>
      <c r="Q40" s="824"/>
      <c r="R40" s="828">
        <f t="shared" si="3"/>
        <v>2.0161290322580645</v>
      </c>
      <c r="S40" s="833"/>
      <c r="T40" s="266" t="s">
        <v>150</v>
      </c>
      <c r="U40" s="468">
        <v>1984</v>
      </c>
      <c r="V40" s="267"/>
      <c r="W40" s="267"/>
      <c r="X40" s="267"/>
    </row>
    <row r="41" spans="1:24" ht="17.25">
      <c r="A41" s="267"/>
      <c r="B41" s="266"/>
      <c r="C41" s="266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266"/>
      <c r="U41" s="597"/>
      <c r="V41" s="267"/>
      <c r="W41" s="267"/>
      <c r="X41" s="267"/>
    </row>
    <row r="42" spans="1:24" ht="7.5" customHeight="1">
      <c r="A42" s="267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597"/>
      <c r="V42" s="267"/>
      <c r="W42" s="267"/>
      <c r="X42" s="267"/>
    </row>
    <row r="43" spans="1:24" ht="3.75" customHeight="1">
      <c r="A43" s="267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597"/>
      <c r="V43" s="267"/>
      <c r="W43" s="267"/>
      <c r="X43" s="267"/>
    </row>
    <row r="44" spans="1:24" ht="17.25" customHeight="1">
      <c r="A44" s="784" t="s">
        <v>361</v>
      </c>
      <c r="B44" s="784"/>
      <c r="C44" s="784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266"/>
      <c r="T44" s="266"/>
      <c r="U44" s="597"/>
      <c r="V44" s="267"/>
      <c r="W44" s="267"/>
      <c r="X44" s="267"/>
    </row>
    <row r="45" spans="2:20" ht="18" thickBo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780" t="s">
        <v>592</v>
      </c>
      <c r="Q45" s="780"/>
      <c r="R45" s="780"/>
      <c r="S45" s="780"/>
      <c r="T45" s="18"/>
    </row>
    <row r="46" spans="1:21" ht="17.25" customHeight="1">
      <c r="A46" s="112"/>
      <c r="B46" s="20"/>
      <c r="C46" s="778" t="s">
        <v>160</v>
      </c>
      <c r="D46" s="778" t="s">
        <v>343</v>
      </c>
      <c r="E46" s="788" t="s">
        <v>344</v>
      </c>
      <c r="F46" s="788"/>
      <c r="G46" s="788"/>
      <c r="H46" s="788"/>
      <c r="I46" s="778" t="s">
        <v>588</v>
      </c>
      <c r="J46" s="778" t="s">
        <v>345</v>
      </c>
      <c r="K46" s="778" t="s">
        <v>346</v>
      </c>
      <c r="L46" s="778" t="s">
        <v>347</v>
      </c>
      <c r="M46" s="778" t="s">
        <v>348</v>
      </c>
      <c r="N46" s="778" t="s">
        <v>349</v>
      </c>
      <c r="O46" s="778" t="s">
        <v>350</v>
      </c>
      <c r="P46" s="778" t="s">
        <v>351</v>
      </c>
      <c r="Q46" s="778" t="s">
        <v>352</v>
      </c>
      <c r="R46" s="778" t="s">
        <v>353</v>
      </c>
      <c r="S46" s="776" t="s">
        <v>354</v>
      </c>
      <c r="T46" s="18"/>
      <c r="U46" s="373"/>
    </row>
    <row r="47" spans="2:21" ht="69">
      <c r="B47" s="24"/>
      <c r="C47" s="779"/>
      <c r="D47" s="779"/>
      <c r="E47" s="470" t="s">
        <v>355</v>
      </c>
      <c r="F47" s="471" t="s">
        <v>356</v>
      </c>
      <c r="G47" s="471" t="s">
        <v>357</v>
      </c>
      <c r="H47" s="471" t="s">
        <v>358</v>
      </c>
      <c r="I47" s="779"/>
      <c r="J47" s="779"/>
      <c r="K47" s="779"/>
      <c r="L47" s="779"/>
      <c r="M47" s="779"/>
      <c r="N47" s="779"/>
      <c r="O47" s="779"/>
      <c r="P47" s="779"/>
      <c r="Q47" s="779"/>
      <c r="R47" s="779"/>
      <c r="S47" s="777"/>
      <c r="T47" s="18"/>
      <c r="U47" s="373"/>
    </row>
    <row r="48" spans="1:21" ht="17.25">
      <c r="A48" s="781" t="s">
        <v>359</v>
      </c>
      <c r="B48" s="425"/>
      <c r="C48" s="472"/>
      <c r="D48" s="472"/>
      <c r="E48" s="472"/>
      <c r="F48" s="473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4"/>
      <c r="T48" s="18"/>
      <c r="U48" s="373"/>
    </row>
    <row r="49" spans="1:21" ht="17.25">
      <c r="A49" s="782"/>
      <c r="B49" s="407" t="s">
        <v>160</v>
      </c>
      <c r="C49" s="373">
        <f>+SUM(D49:S49)-(E49+F49+G49+H49)</f>
        <v>36</v>
      </c>
      <c r="D49" s="373">
        <f>+D50+D51</f>
        <v>24</v>
      </c>
      <c r="E49" s="373">
        <f aca="true" t="shared" si="6" ref="E49:S49">+E50+E51</f>
        <v>19</v>
      </c>
      <c r="F49" s="373">
        <f t="shared" si="6"/>
        <v>1</v>
      </c>
      <c r="G49" s="373">
        <f t="shared" si="6"/>
        <v>2</v>
      </c>
      <c r="H49" s="373">
        <f>+H50+H51</f>
        <v>2</v>
      </c>
      <c r="I49" s="373">
        <f t="shared" si="6"/>
        <v>1</v>
      </c>
      <c r="J49" s="374">
        <f t="shared" si="6"/>
        <v>1</v>
      </c>
      <c r="K49" s="374">
        <f t="shared" si="6"/>
        <v>6</v>
      </c>
      <c r="L49" s="374">
        <f t="shared" si="6"/>
        <v>1</v>
      </c>
      <c r="M49" s="374">
        <f t="shared" si="6"/>
        <v>2</v>
      </c>
      <c r="N49" s="374">
        <f t="shared" si="6"/>
        <v>1</v>
      </c>
      <c r="O49" s="374">
        <f t="shared" si="6"/>
        <v>0</v>
      </c>
      <c r="P49" s="374">
        <f t="shared" si="6"/>
        <v>0</v>
      </c>
      <c r="Q49" s="374">
        <f t="shared" si="6"/>
        <v>0</v>
      </c>
      <c r="R49" s="374">
        <f t="shared" si="6"/>
        <v>0</v>
      </c>
      <c r="S49" s="374">
        <f t="shared" si="6"/>
        <v>0</v>
      </c>
      <c r="T49" s="18"/>
      <c r="U49" s="373"/>
    </row>
    <row r="50" spans="1:21" ht="17.25">
      <c r="A50" s="782"/>
      <c r="B50" s="467" t="s">
        <v>161</v>
      </c>
      <c r="C50" s="373">
        <f aca="true" t="shared" si="7" ref="C50:C59">+SUM(D50:S50)-(E50+F50+G50+H50)</f>
        <v>20</v>
      </c>
      <c r="D50" s="373">
        <f>+SUM(E50:H50)</f>
        <v>12</v>
      </c>
      <c r="E50" s="373">
        <v>10</v>
      </c>
      <c r="F50" s="373">
        <v>1</v>
      </c>
      <c r="G50" s="373">
        <v>0</v>
      </c>
      <c r="H50" s="373">
        <v>1</v>
      </c>
      <c r="I50" s="373">
        <v>1</v>
      </c>
      <c r="J50" s="374">
        <v>1</v>
      </c>
      <c r="K50" s="374">
        <v>4</v>
      </c>
      <c r="L50" s="374">
        <v>0</v>
      </c>
      <c r="M50" s="374">
        <v>2</v>
      </c>
      <c r="N50" s="374">
        <v>0</v>
      </c>
      <c r="O50" s="374">
        <v>0</v>
      </c>
      <c r="P50" s="374">
        <v>0</v>
      </c>
      <c r="Q50" s="374">
        <v>0</v>
      </c>
      <c r="R50" s="374">
        <v>0</v>
      </c>
      <c r="S50" s="375">
        <v>0</v>
      </c>
      <c r="T50" s="18"/>
      <c r="U50" s="373"/>
    </row>
    <row r="51" spans="1:21" ht="17.25">
      <c r="A51" s="782"/>
      <c r="B51" s="467" t="s">
        <v>162</v>
      </c>
      <c r="C51" s="373">
        <f t="shared" si="7"/>
        <v>16</v>
      </c>
      <c r="D51" s="373">
        <f>+SUM(E51:H51)</f>
        <v>12</v>
      </c>
      <c r="E51" s="373">
        <v>9</v>
      </c>
      <c r="F51" s="374">
        <v>0</v>
      </c>
      <c r="G51" s="373">
        <v>2</v>
      </c>
      <c r="H51" s="373">
        <v>1</v>
      </c>
      <c r="I51" s="373">
        <v>0</v>
      </c>
      <c r="J51" s="374">
        <v>0</v>
      </c>
      <c r="K51" s="374">
        <v>2</v>
      </c>
      <c r="L51" s="374">
        <v>1</v>
      </c>
      <c r="M51" s="374">
        <v>0</v>
      </c>
      <c r="N51" s="374">
        <v>1</v>
      </c>
      <c r="O51" s="374">
        <v>0</v>
      </c>
      <c r="P51" s="374">
        <v>0</v>
      </c>
      <c r="Q51" s="374">
        <v>0</v>
      </c>
      <c r="R51" s="374">
        <v>0</v>
      </c>
      <c r="S51" s="375">
        <v>0</v>
      </c>
      <c r="T51" s="18"/>
      <c r="U51" s="373"/>
    </row>
    <row r="52" spans="1:21" ht="17.25">
      <c r="A52" s="782"/>
      <c r="B52" s="87"/>
      <c r="C52" s="373"/>
      <c r="D52" s="373"/>
      <c r="E52" s="373"/>
      <c r="F52" s="376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7"/>
      <c r="T52" s="18"/>
      <c r="U52" s="373"/>
    </row>
    <row r="53" spans="1:20" ht="17.25">
      <c r="A53" s="782"/>
      <c r="B53" s="469" t="s">
        <v>143</v>
      </c>
      <c r="C53" s="378">
        <f t="shared" si="7"/>
        <v>8</v>
      </c>
      <c r="D53" s="373">
        <f aca="true" t="shared" si="8" ref="D53:D59">+SUM(E53:H53)</f>
        <v>4</v>
      </c>
      <c r="E53" s="373">
        <v>3</v>
      </c>
      <c r="F53" s="373">
        <v>0</v>
      </c>
      <c r="G53" s="373">
        <v>1</v>
      </c>
      <c r="H53" s="373">
        <v>0</v>
      </c>
      <c r="I53" s="373">
        <v>0</v>
      </c>
      <c r="J53" s="373">
        <v>1</v>
      </c>
      <c r="K53" s="373">
        <v>2</v>
      </c>
      <c r="L53" s="373">
        <v>0</v>
      </c>
      <c r="M53" s="373">
        <v>1</v>
      </c>
      <c r="N53" s="373">
        <v>0</v>
      </c>
      <c r="O53" s="373">
        <v>0</v>
      </c>
      <c r="P53" s="373">
        <v>0</v>
      </c>
      <c r="Q53" s="373">
        <v>0</v>
      </c>
      <c r="R53" s="373">
        <v>0</v>
      </c>
      <c r="S53" s="377">
        <v>0</v>
      </c>
      <c r="T53" s="18"/>
    </row>
    <row r="54" spans="1:20" ht="17.25">
      <c r="A54" s="782"/>
      <c r="B54" s="469" t="s">
        <v>144</v>
      </c>
      <c r="C54" s="378">
        <f t="shared" si="7"/>
        <v>3</v>
      </c>
      <c r="D54" s="373">
        <f t="shared" si="8"/>
        <v>3</v>
      </c>
      <c r="E54" s="373">
        <v>3</v>
      </c>
      <c r="F54" s="375">
        <v>0</v>
      </c>
      <c r="G54" s="373">
        <v>0</v>
      </c>
      <c r="H54" s="373">
        <v>0</v>
      </c>
      <c r="I54" s="373">
        <v>0</v>
      </c>
      <c r="J54" s="373">
        <v>0</v>
      </c>
      <c r="K54" s="373">
        <v>0</v>
      </c>
      <c r="L54" s="373">
        <v>0</v>
      </c>
      <c r="M54" s="373">
        <v>0</v>
      </c>
      <c r="N54" s="373">
        <v>0</v>
      </c>
      <c r="O54" s="373">
        <v>0</v>
      </c>
      <c r="P54" s="373">
        <v>0</v>
      </c>
      <c r="Q54" s="373">
        <v>0</v>
      </c>
      <c r="R54" s="373">
        <v>0</v>
      </c>
      <c r="S54" s="375">
        <v>0</v>
      </c>
      <c r="T54" s="18"/>
    </row>
    <row r="55" spans="1:19" ht="17.25">
      <c r="A55" s="782"/>
      <c r="B55" s="469" t="s">
        <v>145</v>
      </c>
      <c r="C55" s="378">
        <f t="shared" si="7"/>
        <v>8</v>
      </c>
      <c r="D55" s="373">
        <f t="shared" si="8"/>
        <v>5</v>
      </c>
      <c r="E55" s="373">
        <v>4</v>
      </c>
      <c r="F55" s="377">
        <v>1</v>
      </c>
      <c r="G55" s="373">
        <v>0</v>
      </c>
      <c r="H55" s="373">
        <v>0</v>
      </c>
      <c r="I55" s="373">
        <v>0</v>
      </c>
      <c r="J55" s="373">
        <v>0</v>
      </c>
      <c r="K55" s="373">
        <v>1</v>
      </c>
      <c r="L55" s="373">
        <v>1</v>
      </c>
      <c r="M55" s="373">
        <v>1</v>
      </c>
      <c r="N55" s="373">
        <v>0</v>
      </c>
      <c r="O55" s="373">
        <v>0</v>
      </c>
      <c r="P55" s="373">
        <v>0</v>
      </c>
      <c r="Q55" s="373">
        <v>0</v>
      </c>
      <c r="R55" s="373">
        <v>0</v>
      </c>
      <c r="S55" s="377">
        <v>0</v>
      </c>
    </row>
    <row r="56" spans="1:19" ht="17.25">
      <c r="A56" s="782"/>
      <c r="B56" s="469" t="s">
        <v>146</v>
      </c>
      <c r="C56" s="378">
        <f t="shared" si="7"/>
        <v>7</v>
      </c>
      <c r="D56" s="373">
        <f t="shared" si="8"/>
        <v>5</v>
      </c>
      <c r="E56" s="373">
        <v>3</v>
      </c>
      <c r="F56" s="375"/>
      <c r="G56" s="373">
        <v>1</v>
      </c>
      <c r="H56" s="373">
        <v>1</v>
      </c>
      <c r="I56" s="373">
        <v>1</v>
      </c>
      <c r="J56" s="373">
        <v>0</v>
      </c>
      <c r="K56" s="373">
        <v>1</v>
      </c>
      <c r="L56" s="373">
        <v>0</v>
      </c>
      <c r="M56" s="373">
        <v>0</v>
      </c>
      <c r="N56" s="373">
        <v>0</v>
      </c>
      <c r="O56" s="373">
        <v>0</v>
      </c>
      <c r="P56" s="373">
        <v>0</v>
      </c>
      <c r="Q56" s="373">
        <v>0</v>
      </c>
      <c r="R56" s="373">
        <v>0</v>
      </c>
      <c r="S56" s="377">
        <v>0</v>
      </c>
    </row>
    <row r="57" spans="1:19" ht="17.25">
      <c r="A57" s="782"/>
      <c r="B57" s="469" t="s">
        <v>147</v>
      </c>
      <c r="C57" s="378">
        <f t="shared" si="7"/>
        <v>2</v>
      </c>
      <c r="D57" s="373">
        <f t="shared" si="8"/>
        <v>2</v>
      </c>
      <c r="E57" s="374">
        <v>1</v>
      </c>
      <c r="F57" s="377">
        <v>0</v>
      </c>
      <c r="G57" s="373">
        <v>0</v>
      </c>
      <c r="H57" s="373">
        <v>1</v>
      </c>
      <c r="I57" s="373">
        <v>0</v>
      </c>
      <c r="J57" s="373">
        <v>0</v>
      </c>
      <c r="K57" s="373">
        <v>0</v>
      </c>
      <c r="L57" s="373">
        <v>0</v>
      </c>
      <c r="M57" s="373">
        <v>0</v>
      </c>
      <c r="N57" s="373">
        <v>0</v>
      </c>
      <c r="O57" s="373">
        <v>0</v>
      </c>
      <c r="P57" s="373">
        <v>0</v>
      </c>
      <c r="Q57" s="373">
        <v>0</v>
      </c>
      <c r="R57" s="373">
        <v>0</v>
      </c>
      <c r="S57" s="377">
        <v>0</v>
      </c>
    </row>
    <row r="58" spans="1:19" ht="17.25">
      <c r="A58" s="782"/>
      <c r="B58" s="469" t="s">
        <v>148</v>
      </c>
      <c r="C58" s="378">
        <f t="shared" si="7"/>
        <v>3</v>
      </c>
      <c r="D58" s="373">
        <f t="shared" si="8"/>
        <v>1</v>
      </c>
      <c r="E58" s="374">
        <v>1</v>
      </c>
      <c r="F58" s="377">
        <v>0</v>
      </c>
      <c r="G58" s="373">
        <v>0</v>
      </c>
      <c r="H58" s="373">
        <v>0</v>
      </c>
      <c r="I58" s="373">
        <v>0</v>
      </c>
      <c r="J58" s="373">
        <v>0</v>
      </c>
      <c r="K58" s="373">
        <v>2</v>
      </c>
      <c r="L58" s="373">
        <v>0</v>
      </c>
      <c r="M58" s="373">
        <v>0</v>
      </c>
      <c r="N58" s="373">
        <v>0</v>
      </c>
      <c r="O58" s="373">
        <v>0</v>
      </c>
      <c r="P58" s="373">
        <v>0</v>
      </c>
      <c r="Q58" s="373">
        <v>0</v>
      </c>
      <c r="R58" s="373">
        <v>0</v>
      </c>
      <c r="S58" s="377">
        <v>0</v>
      </c>
    </row>
    <row r="59" spans="1:19" ht="17.25">
      <c r="A59" s="782"/>
      <c r="B59" s="469" t="s">
        <v>150</v>
      </c>
      <c r="C59" s="378">
        <f t="shared" si="7"/>
        <v>5</v>
      </c>
      <c r="D59" s="373">
        <f t="shared" si="8"/>
        <v>4</v>
      </c>
      <c r="E59" s="373">
        <v>4</v>
      </c>
      <c r="F59" s="377">
        <v>0</v>
      </c>
      <c r="G59" s="373">
        <v>0</v>
      </c>
      <c r="H59" s="373">
        <v>0</v>
      </c>
      <c r="I59" s="373">
        <v>0</v>
      </c>
      <c r="J59" s="373">
        <v>0</v>
      </c>
      <c r="K59" s="373">
        <v>0</v>
      </c>
      <c r="L59" s="373">
        <v>0</v>
      </c>
      <c r="M59" s="373">
        <v>0</v>
      </c>
      <c r="N59" s="373">
        <v>1</v>
      </c>
      <c r="O59" s="373">
        <v>0</v>
      </c>
      <c r="P59" s="373">
        <v>0</v>
      </c>
      <c r="Q59" s="373">
        <v>0</v>
      </c>
      <c r="R59" s="373">
        <v>0</v>
      </c>
      <c r="S59" s="377">
        <v>0</v>
      </c>
    </row>
    <row r="60" spans="1:19" ht="17.25">
      <c r="A60" s="781" t="s">
        <v>360</v>
      </c>
      <c r="B60" s="475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</row>
    <row r="61" spans="1:19" ht="17.25">
      <c r="A61" s="782"/>
      <c r="B61" s="476" t="s">
        <v>160</v>
      </c>
      <c r="C61" s="379">
        <f aca="true" t="shared" si="9" ref="C61:N61">+C49/$U$33*10000</f>
        <v>24.856728578333218</v>
      </c>
      <c r="D61" s="380">
        <f t="shared" si="9"/>
        <v>16.57115238555548</v>
      </c>
      <c r="E61" s="380">
        <f t="shared" si="9"/>
        <v>13.118828971898086</v>
      </c>
      <c r="F61" s="599">
        <f t="shared" si="9"/>
        <v>0.6904646827314783</v>
      </c>
      <c r="G61" s="599">
        <f t="shared" si="9"/>
        <v>1.3809293654629566</v>
      </c>
      <c r="H61" s="380">
        <f t="shared" si="9"/>
        <v>1.3809293654629566</v>
      </c>
      <c r="I61" s="380">
        <f t="shared" si="9"/>
        <v>0.6904646827314783</v>
      </c>
      <c r="J61" s="380">
        <f t="shared" si="9"/>
        <v>0.6904646827314783</v>
      </c>
      <c r="K61" s="380">
        <f t="shared" si="9"/>
        <v>4.14278809638887</v>
      </c>
      <c r="L61" s="380">
        <f t="shared" si="9"/>
        <v>0.6904646827314783</v>
      </c>
      <c r="M61" s="380">
        <f t="shared" si="9"/>
        <v>1.3809293654629566</v>
      </c>
      <c r="N61" s="380">
        <f t="shared" si="9"/>
        <v>0.6904646827314783</v>
      </c>
      <c r="O61" s="377">
        <f>+O49/$W$33*10000</f>
        <v>0</v>
      </c>
      <c r="P61" s="377">
        <f>+P49/$W$33*10000</f>
        <v>0</v>
      </c>
      <c r="Q61" s="377">
        <f>+Q49/$W$33*10000</f>
        <v>0</v>
      </c>
      <c r="R61" s="377">
        <f>+R49/$W$33*10000</f>
        <v>0</v>
      </c>
      <c r="S61" s="377">
        <f>+S49/$V$33*10000</f>
        <v>0</v>
      </c>
    </row>
    <row r="62" spans="1:19" ht="17.25">
      <c r="A62" s="782"/>
      <c r="B62" s="477" t="s">
        <v>161</v>
      </c>
      <c r="C62" s="379">
        <f aca="true" t="shared" si="10" ref="C62:R62">+C50/$V$33*10000</f>
        <v>26.80246582685607</v>
      </c>
      <c r="D62" s="380">
        <f t="shared" si="10"/>
        <v>16.08147949611364</v>
      </c>
      <c r="E62" s="380">
        <f t="shared" si="10"/>
        <v>13.401232913428036</v>
      </c>
      <c r="F62" s="599">
        <f t="shared" si="10"/>
        <v>1.3401232913428036</v>
      </c>
      <c r="G62" s="373">
        <v>0</v>
      </c>
      <c r="H62" s="380">
        <f t="shared" si="10"/>
        <v>1.3401232913428036</v>
      </c>
      <c r="I62" s="380">
        <f t="shared" si="10"/>
        <v>1.3401232913428036</v>
      </c>
      <c r="J62" s="380">
        <f t="shared" si="10"/>
        <v>1.3401232913428036</v>
      </c>
      <c r="K62" s="380">
        <f t="shared" si="10"/>
        <v>5.3604931653712145</v>
      </c>
      <c r="L62" s="377">
        <f aca="true" t="shared" si="11" ref="I62:R63">+L50/$W$33*10000</f>
        <v>0</v>
      </c>
      <c r="M62" s="380">
        <f t="shared" si="10"/>
        <v>2.6802465826856072</v>
      </c>
      <c r="N62" s="377">
        <f>+N50/$V$33*10000</f>
        <v>0</v>
      </c>
      <c r="O62" s="377">
        <f>+O50/$V$33*10000</f>
        <v>0</v>
      </c>
      <c r="P62" s="377">
        <f t="shared" si="10"/>
        <v>0</v>
      </c>
      <c r="Q62" s="377">
        <f>+Q50/$V$33*10000</f>
        <v>0</v>
      </c>
      <c r="R62" s="377">
        <f t="shared" si="10"/>
        <v>0</v>
      </c>
      <c r="S62" s="377">
        <f>+S50/$V$33*10000</f>
        <v>0</v>
      </c>
    </row>
    <row r="63" spans="1:19" ht="17.25">
      <c r="A63" s="782"/>
      <c r="B63" s="477" t="s">
        <v>162</v>
      </c>
      <c r="C63" s="379">
        <f aca="true" t="shared" si="12" ref="C63:H63">+C51/$W$33*10000</f>
        <v>22.788776527560174</v>
      </c>
      <c r="D63" s="380">
        <f t="shared" si="12"/>
        <v>17.091582395670134</v>
      </c>
      <c r="E63" s="380">
        <f t="shared" si="12"/>
        <v>12.8186867967526</v>
      </c>
      <c r="F63" s="373">
        <v>0</v>
      </c>
      <c r="G63" s="599">
        <f t="shared" si="12"/>
        <v>2.8485970659450217</v>
      </c>
      <c r="H63" s="380">
        <f t="shared" si="12"/>
        <v>1.4242985329725109</v>
      </c>
      <c r="I63" s="377">
        <f t="shared" si="11"/>
        <v>0</v>
      </c>
      <c r="J63" s="377">
        <f t="shared" si="11"/>
        <v>0</v>
      </c>
      <c r="K63" s="380">
        <f>+K51/$W$33*10000</f>
        <v>2.8485970659450217</v>
      </c>
      <c r="L63" s="380">
        <f t="shared" si="11"/>
        <v>1.4242985329725109</v>
      </c>
      <c r="M63" s="377">
        <f t="shared" si="11"/>
        <v>0</v>
      </c>
      <c r="N63" s="380">
        <f t="shared" si="11"/>
        <v>1.4242985329725109</v>
      </c>
      <c r="O63" s="377">
        <f t="shared" si="11"/>
        <v>0</v>
      </c>
      <c r="P63" s="377">
        <f t="shared" si="11"/>
        <v>0</v>
      </c>
      <c r="Q63" s="377">
        <f t="shared" si="11"/>
        <v>0</v>
      </c>
      <c r="R63" s="377">
        <f t="shared" si="11"/>
        <v>0</v>
      </c>
      <c r="S63" s="377">
        <f>+S51/$V$33*10000</f>
        <v>0</v>
      </c>
    </row>
    <row r="64" spans="1:19" ht="18" thickBot="1">
      <c r="A64" s="783"/>
      <c r="B64" s="478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</row>
    <row r="65" ht="5.25" customHeight="1"/>
    <row r="66" spans="17:19" ht="17.25">
      <c r="Q66" s="616" t="s">
        <v>285</v>
      </c>
      <c r="R66" s="616"/>
      <c r="S66" s="616"/>
    </row>
  </sheetData>
  <mergeCells count="319">
    <mergeCell ref="R39:S39"/>
    <mergeCell ref="R40:S40"/>
    <mergeCell ref="R35:S35"/>
    <mergeCell ref="R36:S36"/>
    <mergeCell ref="R37:S37"/>
    <mergeCell ref="R38:S38"/>
    <mergeCell ref="R25:S25"/>
    <mergeCell ref="R32:S32"/>
    <mergeCell ref="R33:S33"/>
    <mergeCell ref="R34:S34"/>
    <mergeCell ref="R26:S26"/>
    <mergeCell ref="R21:S21"/>
    <mergeCell ref="R22:S22"/>
    <mergeCell ref="R23:S23"/>
    <mergeCell ref="R24:S24"/>
    <mergeCell ref="R17:S17"/>
    <mergeCell ref="R18:S18"/>
    <mergeCell ref="R19:S19"/>
    <mergeCell ref="R20:S20"/>
    <mergeCell ref="R13:S13"/>
    <mergeCell ref="R14:S14"/>
    <mergeCell ref="R15:S15"/>
    <mergeCell ref="R16:S16"/>
    <mergeCell ref="R9:S9"/>
    <mergeCell ref="R10:S10"/>
    <mergeCell ref="R11:S11"/>
    <mergeCell ref="R12:S12"/>
    <mergeCell ref="R5:S5"/>
    <mergeCell ref="R6:S6"/>
    <mergeCell ref="R7:S7"/>
    <mergeCell ref="R8:S8"/>
    <mergeCell ref="L39:M39"/>
    <mergeCell ref="N39:O39"/>
    <mergeCell ref="P39:Q39"/>
    <mergeCell ref="L40:M40"/>
    <mergeCell ref="N40:O40"/>
    <mergeCell ref="P40:Q40"/>
    <mergeCell ref="L37:M37"/>
    <mergeCell ref="N37:O37"/>
    <mergeCell ref="P37:Q37"/>
    <mergeCell ref="L38:M38"/>
    <mergeCell ref="N38:O38"/>
    <mergeCell ref="P38:Q38"/>
    <mergeCell ref="L35:M35"/>
    <mergeCell ref="N35:O35"/>
    <mergeCell ref="P35:Q35"/>
    <mergeCell ref="L36:M36"/>
    <mergeCell ref="N36:O36"/>
    <mergeCell ref="P36:Q36"/>
    <mergeCell ref="L33:M33"/>
    <mergeCell ref="N33:O33"/>
    <mergeCell ref="P33:Q33"/>
    <mergeCell ref="L34:M34"/>
    <mergeCell ref="N34:O34"/>
    <mergeCell ref="P34:Q34"/>
    <mergeCell ref="L25:M25"/>
    <mergeCell ref="N25:O25"/>
    <mergeCell ref="P25:Q25"/>
    <mergeCell ref="L32:M32"/>
    <mergeCell ref="N32:O32"/>
    <mergeCell ref="P32:Q32"/>
    <mergeCell ref="L26:M26"/>
    <mergeCell ref="N26:O26"/>
    <mergeCell ref="P26:Q26"/>
    <mergeCell ref="L23:M23"/>
    <mergeCell ref="N23:O23"/>
    <mergeCell ref="P23:Q23"/>
    <mergeCell ref="L24:M24"/>
    <mergeCell ref="N24:O24"/>
    <mergeCell ref="P24:Q24"/>
    <mergeCell ref="L21:M21"/>
    <mergeCell ref="N21:O21"/>
    <mergeCell ref="P21:Q21"/>
    <mergeCell ref="L22:M22"/>
    <mergeCell ref="N22:O22"/>
    <mergeCell ref="P22:Q22"/>
    <mergeCell ref="L19:M19"/>
    <mergeCell ref="N19:O19"/>
    <mergeCell ref="P19:Q19"/>
    <mergeCell ref="L20:M20"/>
    <mergeCell ref="N20:O20"/>
    <mergeCell ref="P20:Q20"/>
    <mergeCell ref="N17:O17"/>
    <mergeCell ref="P17:Q17"/>
    <mergeCell ref="L18:M18"/>
    <mergeCell ref="N18:O18"/>
    <mergeCell ref="P18:Q18"/>
    <mergeCell ref="L17:M17"/>
    <mergeCell ref="N15:O15"/>
    <mergeCell ref="P15:Q15"/>
    <mergeCell ref="L16:M16"/>
    <mergeCell ref="N16:O16"/>
    <mergeCell ref="P16:Q16"/>
    <mergeCell ref="L15:M15"/>
    <mergeCell ref="N13:O13"/>
    <mergeCell ref="P13:Q13"/>
    <mergeCell ref="L14:M14"/>
    <mergeCell ref="N14:O14"/>
    <mergeCell ref="P14:Q14"/>
    <mergeCell ref="L13:M13"/>
    <mergeCell ref="N11:O11"/>
    <mergeCell ref="P11:Q11"/>
    <mergeCell ref="L12:M12"/>
    <mergeCell ref="N12:O12"/>
    <mergeCell ref="P12:Q12"/>
    <mergeCell ref="L11:M11"/>
    <mergeCell ref="N9:O9"/>
    <mergeCell ref="P9:Q9"/>
    <mergeCell ref="L10:M10"/>
    <mergeCell ref="N10:O10"/>
    <mergeCell ref="P10:Q10"/>
    <mergeCell ref="N7:O7"/>
    <mergeCell ref="P7:Q7"/>
    <mergeCell ref="L8:M8"/>
    <mergeCell ref="N8:O8"/>
    <mergeCell ref="P8:Q8"/>
    <mergeCell ref="N6:O6"/>
    <mergeCell ref="P6:Q6"/>
    <mergeCell ref="N5:O5"/>
    <mergeCell ref="P5:Q5"/>
    <mergeCell ref="L5:M5"/>
    <mergeCell ref="L6:M6"/>
    <mergeCell ref="L7:M7"/>
    <mergeCell ref="L9:M9"/>
    <mergeCell ref="J37:K37"/>
    <mergeCell ref="J38:K38"/>
    <mergeCell ref="J39:K39"/>
    <mergeCell ref="J40:K40"/>
    <mergeCell ref="J33:K33"/>
    <mergeCell ref="J34:K34"/>
    <mergeCell ref="J35:K35"/>
    <mergeCell ref="J36:K36"/>
    <mergeCell ref="J23:K23"/>
    <mergeCell ref="J24:K24"/>
    <mergeCell ref="J25:K25"/>
    <mergeCell ref="J32:K32"/>
    <mergeCell ref="J26:K26"/>
    <mergeCell ref="J19:K19"/>
    <mergeCell ref="J20:K20"/>
    <mergeCell ref="J21:K21"/>
    <mergeCell ref="J22:K22"/>
    <mergeCell ref="J15:K15"/>
    <mergeCell ref="J16:K16"/>
    <mergeCell ref="J17:K17"/>
    <mergeCell ref="J18:K18"/>
    <mergeCell ref="J11:K11"/>
    <mergeCell ref="J12:K12"/>
    <mergeCell ref="J13:K13"/>
    <mergeCell ref="J14:K14"/>
    <mergeCell ref="J7:K7"/>
    <mergeCell ref="J8:K8"/>
    <mergeCell ref="J9:K9"/>
    <mergeCell ref="J10:K10"/>
    <mergeCell ref="F39:G39"/>
    <mergeCell ref="H39:I39"/>
    <mergeCell ref="F40:G40"/>
    <mergeCell ref="H40:I40"/>
    <mergeCell ref="F37:G37"/>
    <mergeCell ref="H37:I37"/>
    <mergeCell ref="F38:G38"/>
    <mergeCell ref="H38:I38"/>
    <mergeCell ref="F35:G35"/>
    <mergeCell ref="H35:I35"/>
    <mergeCell ref="F36:G36"/>
    <mergeCell ref="H36:I36"/>
    <mergeCell ref="F33:G33"/>
    <mergeCell ref="H33:I33"/>
    <mergeCell ref="F34:G34"/>
    <mergeCell ref="H34:I34"/>
    <mergeCell ref="F25:G25"/>
    <mergeCell ref="H25:I25"/>
    <mergeCell ref="F32:G32"/>
    <mergeCell ref="H32:I32"/>
    <mergeCell ref="F26:G26"/>
    <mergeCell ref="H26:I26"/>
    <mergeCell ref="F23:G23"/>
    <mergeCell ref="H23:I23"/>
    <mergeCell ref="F24:G24"/>
    <mergeCell ref="H24:I24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F11:G11"/>
    <mergeCell ref="H11:I11"/>
    <mergeCell ref="F12:G12"/>
    <mergeCell ref="H12:I12"/>
    <mergeCell ref="F9:G9"/>
    <mergeCell ref="H9:I9"/>
    <mergeCell ref="F10:G10"/>
    <mergeCell ref="H10:I10"/>
    <mergeCell ref="D37:E37"/>
    <mergeCell ref="D38:E38"/>
    <mergeCell ref="D39:E39"/>
    <mergeCell ref="D40:E40"/>
    <mergeCell ref="D33:E33"/>
    <mergeCell ref="D34:E34"/>
    <mergeCell ref="D35:E35"/>
    <mergeCell ref="D36:E36"/>
    <mergeCell ref="D23:E23"/>
    <mergeCell ref="D24:E24"/>
    <mergeCell ref="D25:E25"/>
    <mergeCell ref="D32:E32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P1:S1"/>
    <mergeCell ref="L3:Q3"/>
    <mergeCell ref="D3:I3"/>
    <mergeCell ref="D2:K2"/>
    <mergeCell ref="L2:S2"/>
    <mergeCell ref="J3:K4"/>
    <mergeCell ref="A1:O1"/>
    <mergeCell ref="B2:C4"/>
    <mergeCell ref="A10:C10"/>
    <mergeCell ref="D4:E4"/>
    <mergeCell ref="F4:G4"/>
    <mergeCell ref="R3:S4"/>
    <mergeCell ref="L4:M4"/>
    <mergeCell ref="N4:O4"/>
    <mergeCell ref="P4:Q4"/>
    <mergeCell ref="H4:I4"/>
    <mergeCell ref="F7:G7"/>
    <mergeCell ref="H7:I7"/>
    <mergeCell ref="D5:E5"/>
    <mergeCell ref="D6:E6"/>
    <mergeCell ref="J5:K5"/>
    <mergeCell ref="J6:K6"/>
    <mergeCell ref="D9:E9"/>
    <mergeCell ref="D10:E10"/>
    <mergeCell ref="F5:G5"/>
    <mergeCell ref="H5:I5"/>
    <mergeCell ref="F6:G6"/>
    <mergeCell ref="H6:I6"/>
    <mergeCell ref="D7:E7"/>
    <mergeCell ref="D8:E8"/>
    <mergeCell ref="F8:G8"/>
    <mergeCell ref="H8:I8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B33:C33"/>
    <mergeCell ref="A35:C35"/>
    <mergeCell ref="A23:C23"/>
    <mergeCell ref="A24:C24"/>
    <mergeCell ref="A32:C32"/>
    <mergeCell ref="A25:C25"/>
    <mergeCell ref="A26:C26"/>
    <mergeCell ref="A27:C27"/>
    <mergeCell ref="A28:C28"/>
    <mergeCell ref="A29:C29"/>
    <mergeCell ref="A39:C39"/>
    <mergeCell ref="A38:C38"/>
    <mergeCell ref="A37:C37"/>
    <mergeCell ref="A36:C36"/>
    <mergeCell ref="I46:I47"/>
    <mergeCell ref="D46:D47"/>
    <mergeCell ref="C46:C47"/>
    <mergeCell ref="A40:C40"/>
    <mergeCell ref="R46:R47"/>
    <mergeCell ref="J46:J47"/>
    <mergeCell ref="K46:K47"/>
    <mergeCell ref="M46:M47"/>
    <mergeCell ref="N46:N47"/>
    <mergeCell ref="A48:A59"/>
    <mergeCell ref="A60:A64"/>
    <mergeCell ref="A44:R44"/>
    <mergeCell ref="A5:C5"/>
    <mergeCell ref="A6:C6"/>
    <mergeCell ref="A7:C7"/>
    <mergeCell ref="A8:C8"/>
    <mergeCell ref="A9:C9"/>
    <mergeCell ref="E46:H46"/>
    <mergeCell ref="A30:C30"/>
    <mergeCell ref="A31:C31"/>
    <mergeCell ref="T25:U25"/>
    <mergeCell ref="Q66:S66"/>
    <mergeCell ref="A34:C34"/>
    <mergeCell ref="S46:S47"/>
    <mergeCell ref="L46:L47"/>
    <mergeCell ref="P45:S45"/>
    <mergeCell ref="O46:O47"/>
    <mergeCell ref="P46:P47"/>
    <mergeCell ref="Q46:Q47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M89"/>
  <sheetViews>
    <sheetView showGridLines="0" zoomScale="85" zoomScaleNormal="85" workbookViewId="0" topLeftCell="A1">
      <selection activeCell="B16" sqref="B16"/>
    </sheetView>
  </sheetViews>
  <sheetFormatPr defaultColWidth="8.83203125" defaultRowHeight="18"/>
  <cols>
    <col min="1" max="1" width="8.66015625" style="0" customWidth="1"/>
    <col min="2" max="2" width="27.83203125" style="0" customWidth="1"/>
    <col min="3" max="10" width="7.41015625" style="0" customWidth="1"/>
    <col min="11" max="11" width="8.66015625" style="0" customWidth="1"/>
    <col min="12" max="12" width="11.5" style="0" bestFit="1" customWidth="1"/>
  </cols>
  <sheetData>
    <row r="1" spans="1:12" ht="19.5" thickBot="1">
      <c r="A1" s="842" t="s">
        <v>840</v>
      </c>
      <c r="B1" s="842"/>
      <c r="C1" s="842"/>
      <c r="D1" s="842"/>
      <c r="E1" s="842"/>
      <c r="F1" s="842"/>
      <c r="G1" s="842"/>
      <c r="H1" s="842"/>
      <c r="I1" s="780" t="s">
        <v>592</v>
      </c>
      <c r="J1" s="780"/>
      <c r="K1" s="18"/>
      <c r="L1" s="18"/>
    </row>
    <row r="2" spans="1:13" ht="17.25">
      <c r="A2" s="843" t="s">
        <v>256</v>
      </c>
      <c r="B2" s="837" t="s">
        <v>33</v>
      </c>
      <c r="C2" s="839" t="s">
        <v>362</v>
      </c>
      <c r="D2" s="840"/>
      <c r="E2" s="841"/>
      <c r="F2" s="844" t="s">
        <v>460</v>
      </c>
      <c r="G2" s="839" t="s">
        <v>363</v>
      </c>
      <c r="H2" s="840"/>
      <c r="I2" s="841"/>
      <c r="J2" s="835" t="s">
        <v>461</v>
      </c>
      <c r="K2" s="18"/>
      <c r="L2" s="18"/>
      <c r="M2" s="18"/>
    </row>
    <row r="3" spans="1:13" ht="17.25">
      <c r="A3" s="816"/>
      <c r="B3" s="838"/>
      <c r="C3" s="479" t="s">
        <v>0</v>
      </c>
      <c r="D3" s="479" t="s">
        <v>158</v>
      </c>
      <c r="E3" s="479" t="s">
        <v>159</v>
      </c>
      <c r="F3" s="845"/>
      <c r="G3" s="479" t="s">
        <v>0</v>
      </c>
      <c r="H3" s="479" t="s">
        <v>158</v>
      </c>
      <c r="I3" s="479" t="s">
        <v>159</v>
      </c>
      <c r="J3" s="836"/>
      <c r="K3" s="259"/>
      <c r="L3" s="480" t="s">
        <v>841</v>
      </c>
      <c r="M3" s="18"/>
    </row>
    <row r="4" spans="1:13" s="7" customFormat="1" ht="17.25">
      <c r="A4" s="382"/>
      <c r="B4" s="383" t="s">
        <v>0</v>
      </c>
      <c r="C4" s="384">
        <f>C6+C8+C10+C12+C14+C16+C20+C22+C24+C26+C28+C30+C32+C34+C36+C38+C40+C42+C44+C46+C48+C61+C71+C73+C75+C85+C87</f>
        <v>36</v>
      </c>
      <c r="D4" s="600">
        <f>D6+D8+D10+D12+D14+D16+D20+D22+D24+D26+D28+D30+D32+D34+D36+D38+D40+D42+D44+D46+D48+D61+D71+D73+D75+D85+D87</f>
        <v>20</v>
      </c>
      <c r="E4" s="600">
        <f>E6+E8+E10+E12+E14+E16+E20+E22+E24+E26+E28+E30+E32+E34+E36+E38+E40+E42+E44+E46+E48+E61+E71+E73+E75+E85+E87</f>
        <v>16</v>
      </c>
      <c r="F4" s="385">
        <f>+C4/$M$4*10000</f>
        <v>24.856728578333218</v>
      </c>
      <c r="G4" s="384">
        <f>G6+G8+G10+G12+G14+G16+G20+G22+G24+G26+G28+G30+G32+G34+G36+G38+G40+G42+G44+G46+G48+G61+G71+G73+G75+G85+G87</f>
        <v>24</v>
      </c>
      <c r="H4" s="384">
        <f>H6+H8+H10+H12+H14+H16+H20+H22+H24+H26+H28+H30+H32+H34+H36+H38+H40+H42+H44+H46+H48+H61+H71+H73+H75+H85+H87</f>
        <v>12</v>
      </c>
      <c r="I4" s="384">
        <f>I6+I8+I10+I12+I14+I16+I20+I22+I24+I26+I28+I30+I32+I34+I36+I38+I40+I42+I44+I46+I48+I61+I71+I73+I75+I85+I87</f>
        <v>12</v>
      </c>
      <c r="J4" s="385">
        <f>+G4/$M$4*10000</f>
        <v>16.57115238555548</v>
      </c>
      <c r="K4" s="256"/>
      <c r="L4" s="372" t="s">
        <v>160</v>
      </c>
      <c r="M4" s="602">
        <v>14483</v>
      </c>
    </row>
    <row r="5" spans="1:13" s="7" customFormat="1" ht="5.25" customHeight="1">
      <c r="A5" s="387"/>
      <c r="B5" s="388"/>
      <c r="C5" s="389"/>
      <c r="D5" s="603"/>
      <c r="E5" s="603"/>
      <c r="F5" s="604"/>
      <c r="G5" s="603"/>
      <c r="H5" s="603"/>
      <c r="I5" s="603"/>
      <c r="J5" s="390"/>
      <c r="K5" s="256"/>
      <c r="L5" s="372"/>
      <c r="M5" s="386"/>
    </row>
    <row r="6" spans="1:13" ht="17.25">
      <c r="A6" s="481" t="s">
        <v>364</v>
      </c>
      <c r="B6" s="482" t="s">
        <v>365</v>
      </c>
      <c r="C6" s="483">
        <f>D6+E6</f>
        <v>0</v>
      </c>
      <c r="D6" s="605">
        <v>0</v>
      </c>
      <c r="E6" s="605">
        <v>0</v>
      </c>
      <c r="F6" s="596">
        <f>+C6/$M$4*10000</f>
        <v>0</v>
      </c>
      <c r="G6" s="606">
        <f>H6+I6</f>
        <v>0</v>
      </c>
      <c r="H6" s="605">
        <v>0</v>
      </c>
      <c r="I6" s="605">
        <v>0</v>
      </c>
      <c r="J6" s="80">
        <f>+G6/$M$4*10000</f>
        <v>0</v>
      </c>
      <c r="K6" s="18"/>
      <c r="L6" s="466"/>
      <c r="M6" s="191"/>
    </row>
    <row r="7" spans="1:13" ht="2.25" customHeight="1">
      <c r="A7" s="481"/>
      <c r="B7" s="482"/>
      <c r="C7" s="483"/>
      <c r="D7" s="605"/>
      <c r="E7" s="605"/>
      <c r="F7" s="596">
        <f>+C7/$M$4*10000</f>
        <v>0</v>
      </c>
      <c r="G7" s="606"/>
      <c r="H7" s="605"/>
      <c r="I7" s="605"/>
      <c r="J7" s="80">
        <f>+G7/$M$4*10000</f>
        <v>0</v>
      </c>
      <c r="K7" s="18"/>
      <c r="L7" s="466"/>
      <c r="M7" s="191"/>
    </row>
    <row r="8" spans="1:13" ht="17.25">
      <c r="A8" s="481" t="s">
        <v>366</v>
      </c>
      <c r="B8" s="482" t="s">
        <v>367</v>
      </c>
      <c r="C8" s="483">
        <f>D8+E8</f>
        <v>0</v>
      </c>
      <c r="D8" s="605">
        <v>0</v>
      </c>
      <c r="E8" s="605">
        <v>0</v>
      </c>
      <c r="F8" s="596">
        <f>+C8/$M$4*10000</f>
        <v>0</v>
      </c>
      <c r="G8" s="606">
        <f>H8+I8</f>
        <v>0</v>
      </c>
      <c r="H8" s="605">
        <v>0</v>
      </c>
      <c r="I8" s="605">
        <v>0</v>
      </c>
      <c r="J8" s="80">
        <f>+G8/$M$4*10000</f>
        <v>0</v>
      </c>
      <c r="K8" s="18"/>
      <c r="L8" s="336"/>
      <c r="M8" s="191"/>
    </row>
    <row r="9" spans="1:13" ht="2.25" customHeight="1">
      <c r="A9" s="481"/>
      <c r="B9" s="482"/>
      <c r="C9" s="483"/>
      <c r="D9" s="605"/>
      <c r="E9" s="605"/>
      <c r="F9" s="596">
        <f aca="true" t="shared" si="0" ref="F9:F19">+C9/$M$4*10000</f>
        <v>0</v>
      </c>
      <c r="G9" s="606"/>
      <c r="H9" s="605"/>
      <c r="I9" s="605"/>
      <c r="J9" s="80">
        <f aca="true" t="shared" si="1" ref="J9:J46">+G9/$M$4*10000</f>
        <v>0</v>
      </c>
      <c r="K9" s="18"/>
      <c r="L9" s="336"/>
      <c r="M9" s="191"/>
    </row>
    <row r="10" spans="1:13" ht="17.25">
      <c r="A10" s="481" t="s">
        <v>368</v>
      </c>
      <c r="B10" s="482" t="s">
        <v>369</v>
      </c>
      <c r="C10" s="483">
        <f>D10+E10</f>
        <v>0</v>
      </c>
      <c r="D10" s="605">
        <v>0</v>
      </c>
      <c r="E10" s="605">
        <v>0</v>
      </c>
      <c r="F10" s="596">
        <f t="shared" si="0"/>
        <v>0</v>
      </c>
      <c r="G10" s="606">
        <f>H10+I10</f>
        <v>0</v>
      </c>
      <c r="H10" s="605">
        <v>0</v>
      </c>
      <c r="I10" s="605">
        <v>0</v>
      </c>
      <c r="J10" s="80">
        <f t="shared" si="1"/>
        <v>0</v>
      </c>
      <c r="K10" s="18"/>
      <c r="L10" s="18"/>
      <c r="M10" s="18"/>
    </row>
    <row r="11" spans="1:13" ht="2.25" customHeight="1">
      <c r="A11" s="481"/>
      <c r="B11" s="482"/>
      <c r="C11" s="483"/>
      <c r="D11" s="605"/>
      <c r="E11" s="605"/>
      <c r="F11" s="596">
        <f t="shared" si="0"/>
        <v>0</v>
      </c>
      <c r="G11" s="606"/>
      <c r="H11" s="605"/>
      <c r="I11" s="605"/>
      <c r="J11" s="80">
        <f t="shared" si="1"/>
        <v>0</v>
      </c>
      <c r="K11" s="18"/>
      <c r="L11" s="18"/>
      <c r="M11" s="18"/>
    </row>
    <row r="12" spans="1:13" ht="17.25">
      <c r="A12" s="481" t="s">
        <v>370</v>
      </c>
      <c r="B12" s="482" t="s">
        <v>843</v>
      </c>
      <c r="C12" s="483">
        <f>D12+E12</f>
        <v>0</v>
      </c>
      <c r="D12" s="605">
        <v>0</v>
      </c>
      <c r="E12" s="605">
        <v>0</v>
      </c>
      <c r="F12" s="596">
        <f t="shared" si="0"/>
        <v>0</v>
      </c>
      <c r="G12" s="606">
        <f>H12+I12</f>
        <v>0</v>
      </c>
      <c r="H12" s="605">
        <v>0</v>
      </c>
      <c r="I12" s="605">
        <v>0</v>
      </c>
      <c r="J12" s="80">
        <f t="shared" si="1"/>
        <v>0</v>
      </c>
      <c r="K12" s="18"/>
      <c r="L12" s="18"/>
      <c r="M12" s="18"/>
    </row>
    <row r="13" spans="1:13" ht="2.25" customHeight="1">
      <c r="A13" s="481"/>
      <c r="B13" s="482"/>
      <c r="C13" s="483"/>
      <c r="D13" s="605"/>
      <c r="E13" s="605"/>
      <c r="F13" s="596">
        <f t="shared" si="0"/>
        <v>0</v>
      </c>
      <c r="G13" s="606"/>
      <c r="H13" s="605"/>
      <c r="I13" s="605"/>
      <c r="J13" s="80">
        <f t="shared" si="1"/>
        <v>0</v>
      </c>
      <c r="K13" s="18"/>
      <c r="L13" s="18"/>
      <c r="M13" s="18"/>
    </row>
    <row r="14" spans="1:13" ht="17.25">
      <c r="A14" s="481" t="s">
        <v>371</v>
      </c>
      <c r="B14" s="482" t="s">
        <v>372</v>
      </c>
      <c r="C14" s="483">
        <f>D14+E14</f>
        <v>0</v>
      </c>
      <c r="D14" s="605">
        <v>0</v>
      </c>
      <c r="E14" s="605">
        <v>0</v>
      </c>
      <c r="F14" s="596">
        <f t="shared" si="0"/>
        <v>0</v>
      </c>
      <c r="G14" s="606">
        <f>H14+I14</f>
        <v>0</v>
      </c>
      <c r="H14" s="605">
        <v>0</v>
      </c>
      <c r="I14" s="605">
        <v>0</v>
      </c>
      <c r="J14" s="80">
        <f t="shared" si="1"/>
        <v>0</v>
      </c>
      <c r="K14" s="18"/>
      <c r="L14" s="18"/>
      <c r="M14" s="18"/>
    </row>
    <row r="15" spans="1:13" ht="2.25" customHeight="1">
      <c r="A15" s="481"/>
      <c r="B15" s="482"/>
      <c r="C15" s="483"/>
      <c r="D15" s="605"/>
      <c r="E15" s="605"/>
      <c r="F15" s="596">
        <f t="shared" si="0"/>
        <v>0</v>
      </c>
      <c r="G15" s="606"/>
      <c r="H15" s="605"/>
      <c r="I15" s="605"/>
      <c r="J15" s="80">
        <f t="shared" si="1"/>
        <v>0</v>
      </c>
      <c r="K15" s="18"/>
      <c r="L15" s="18"/>
      <c r="M15" s="18"/>
    </row>
    <row r="16" spans="1:13" ht="17.25">
      <c r="A16" s="481" t="s">
        <v>373</v>
      </c>
      <c r="B16" s="482" t="s">
        <v>37</v>
      </c>
      <c r="C16" s="483">
        <f>C17+C18</f>
        <v>0</v>
      </c>
      <c r="D16" s="605">
        <v>0</v>
      </c>
      <c r="E16" s="605">
        <v>0</v>
      </c>
      <c r="F16" s="596">
        <f t="shared" si="0"/>
        <v>0</v>
      </c>
      <c r="G16" s="606">
        <f>G17+G18</f>
        <v>0</v>
      </c>
      <c r="H16" s="605">
        <v>0</v>
      </c>
      <c r="I16" s="605">
        <v>0</v>
      </c>
      <c r="J16" s="80">
        <f t="shared" si="1"/>
        <v>0</v>
      </c>
      <c r="K16" s="18"/>
      <c r="L16" s="18"/>
      <c r="M16" s="18"/>
    </row>
    <row r="17" spans="1:13" ht="17.25">
      <c r="A17" s="481" t="s">
        <v>374</v>
      </c>
      <c r="B17" s="482" t="s">
        <v>375</v>
      </c>
      <c r="C17" s="483">
        <f aca="true" t="shared" si="2" ref="C17:C46">D17+E17</f>
        <v>0</v>
      </c>
      <c r="D17" s="605">
        <v>0</v>
      </c>
      <c r="E17" s="605">
        <v>0</v>
      </c>
      <c r="F17" s="596">
        <f t="shared" si="0"/>
        <v>0</v>
      </c>
      <c r="G17" s="606">
        <f>H17+I17</f>
        <v>0</v>
      </c>
      <c r="H17" s="605">
        <v>0</v>
      </c>
      <c r="I17" s="605">
        <v>0</v>
      </c>
      <c r="J17" s="80">
        <f t="shared" si="1"/>
        <v>0</v>
      </c>
      <c r="K17" s="18"/>
      <c r="L17" s="18"/>
      <c r="M17" s="18"/>
    </row>
    <row r="18" spans="1:13" ht="17.25">
      <c r="A18" s="481" t="s">
        <v>376</v>
      </c>
      <c r="B18" s="482" t="s">
        <v>377</v>
      </c>
      <c r="C18" s="483">
        <f>D18+E18</f>
        <v>0</v>
      </c>
      <c r="D18" s="605">
        <v>0</v>
      </c>
      <c r="E18" s="605">
        <v>0</v>
      </c>
      <c r="F18" s="596">
        <f t="shared" si="0"/>
        <v>0</v>
      </c>
      <c r="G18" s="606">
        <f>H18+I18</f>
        <v>0</v>
      </c>
      <c r="H18" s="605">
        <v>0</v>
      </c>
      <c r="I18" s="605">
        <v>0</v>
      </c>
      <c r="J18" s="80">
        <f t="shared" si="1"/>
        <v>0</v>
      </c>
      <c r="K18" s="18"/>
      <c r="L18" s="18"/>
      <c r="M18" s="18"/>
    </row>
    <row r="19" spans="1:13" ht="2.25" customHeight="1">
      <c r="A19" s="481"/>
      <c r="B19" s="482"/>
      <c r="C19" s="483"/>
      <c r="D19" s="605">
        <v>0</v>
      </c>
      <c r="E19" s="605">
        <v>0</v>
      </c>
      <c r="F19" s="596">
        <f t="shared" si="0"/>
        <v>0</v>
      </c>
      <c r="G19" s="606"/>
      <c r="H19" s="605">
        <v>0</v>
      </c>
      <c r="I19" s="605">
        <v>0</v>
      </c>
      <c r="J19" s="80">
        <f t="shared" si="1"/>
        <v>0</v>
      </c>
      <c r="K19" s="18"/>
      <c r="L19" s="18"/>
      <c r="M19" s="18"/>
    </row>
    <row r="20" spans="1:13" ht="17.25">
      <c r="A20" s="481" t="s">
        <v>378</v>
      </c>
      <c r="B20" s="482" t="s">
        <v>379</v>
      </c>
      <c r="C20" s="483">
        <f t="shared" si="2"/>
        <v>0</v>
      </c>
      <c r="D20" s="605">
        <v>0</v>
      </c>
      <c r="E20" s="605">
        <v>0</v>
      </c>
      <c r="F20" s="596">
        <f>+C20/$M$4*10000</f>
        <v>0</v>
      </c>
      <c r="G20" s="606">
        <f>H20+I20</f>
        <v>0</v>
      </c>
      <c r="H20" s="605">
        <v>0</v>
      </c>
      <c r="I20" s="605">
        <v>0</v>
      </c>
      <c r="J20" s="80">
        <f t="shared" si="1"/>
        <v>0</v>
      </c>
      <c r="K20" s="18"/>
      <c r="L20" s="18"/>
      <c r="M20" s="18"/>
    </row>
    <row r="21" spans="1:13" ht="2.25" customHeight="1">
      <c r="A21" s="481"/>
      <c r="B21" s="482"/>
      <c r="C21" s="483"/>
      <c r="D21" s="605">
        <v>0</v>
      </c>
      <c r="E21" s="605">
        <v>0</v>
      </c>
      <c r="F21" s="596">
        <f aca="true" t="shared" si="3" ref="F21:F31">+C21/$M$4*10000</f>
        <v>0</v>
      </c>
      <c r="G21" s="606"/>
      <c r="H21" s="605">
        <v>0</v>
      </c>
      <c r="I21" s="605">
        <v>0</v>
      </c>
      <c r="J21" s="80">
        <f t="shared" si="1"/>
        <v>0</v>
      </c>
      <c r="K21" s="18"/>
      <c r="L21" s="18"/>
      <c r="M21" s="18"/>
    </row>
    <row r="22" spans="1:13" ht="17.25">
      <c r="A22" s="481" t="s">
        <v>380</v>
      </c>
      <c r="B22" s="482" t="s">
        <v>381</v>
      </c>
      <c r="C22" s="483">
        <f t="shared" si="2"/>
        <v>0</v>
      </c>
      <c r="D22" s="605">
        <v>0</v>
      </c>
      <c r="E22" s="605">
        <v>0</v>
      </c>
      <c r="F22" s="596">
        <f t="shared" si="3"/>
        <v>0</v>
      </c>
      <c r="G22" s="606">
        <f>H22+I22</f>
        <v>0</v>
      </c>
      <c r="H22" s="605">
        <v>0</v>
      </c>
      <c r="I22" s="605">
        <v>0</v>
      </c>
      <c r="J22" s="80">
        <f t="shared" si="1"/>
        <v>0</v>
      </c>
      <c r="K22" s="18"/>
      <c r="L22" s="18"/>
      <c r="M22" s="18"/>
    </row>
    <row r="23" spans="1:13" ht="2.25" customHeight="1">
      <c r="A23" s="481"/>
      <c r="B23" s="482"/>
      <c r="C23" s="483"/>
      <c r="D23" s="605"/>
      <c r="E23" s="605"/>
      <c r="F23" s="596">
        <f t="shared" si="3"/>
        <v>0</v>
      </c>
      <c r="G23" s="606"/>
      <c r="H23" s="605"/>
      <c r="I23" s="605"/>
      <c r="J23" s="80">
        <f t="shared" si="1"/>
        <v>0</v>
      </c>
      <c r="K23" s="18"/>
      <c r="L23" s="18"/>
      <c r="M23" s="18"/>
    </row>
    <row r="24" spans="1:13" ht="17.25">
      <c r="A24" s="481" t="s">
        <v>382</v>
      </c>
      <c r="B24" s="482" t="s">
        <v>383</v>
      </c>
      <c r="C24" s="483">
        <f t="shared" si="2"/>
        <v>1</v>
      </c>
      <c r="D24" s="605">
        <v>1</v>
      </c>
      <c r="E24" s="605">
        <v>0</v>
      </c>
      <c r="F24" s="596">
        <f t="shared" si="3"/>
        <v>0.6904646827314783</v>
      </c>
      <c r="G24" s="606">
        <f>H24+I24</f>
        <v>1</v>
      </c>
      <c r="H24" s="605">
        <v>1</v>
      </c>
      <c r="I24" s="605">
        <v>0</v>
      </c>
      <c r="J24" s="80">
        <f t="shared" si="1"/>
        <v>0.6904646827314783</v>
      </c>
      <c r="K24" s="18"/>
      <c r="L24" s="18"/>
      <c r="M24" s="18"/>
    </row>
    <row r="25" spans="1:13" ht="2.25" customHeight="1">
      <c r="A25" s="481"/>
      <c r="B25" s="482"/>
      <c r="C25" s="483"/>
      <c r="D25" s="605"/>
      <c r="E25" s="605"/>
      <c r="F25" s="596">
        <f t="shared" si="3"/>
        <v>0</v>
      </c>
      <c r="G25" s="606"/>
      <c r="H25" s="605"/>
      <c r="I25" s="605"/>
      <c r="J25" s="80">
        <f t="shared" si="1"/>
        <v>0</v>
      </c>
      <c r="K25" s="18"/>
      <c r="L25" s="18"/>
      <c r="M25" s="18"/>
    </row>
    <row r="26" spans="1:13" ht="17.25">
      <c r="A26" s="481" t="s">
        <v>384</v>
      </c>
      <c r="B26" s="482" t="s">
        <v>385</v>
      </c>
      <c r="C26" s="483">
        <f t="shared" si="2"/>
        <v>0</v>
      </c>
      <c r="D26" s="605">
        <v>0</v>
      </c>
      <c r="E26" s="605">
        <v>0</v>
      </c>
      <c r="F26" s="596">
        <f t="shared" si="3"/>
        <v>0</v>
      </c>
      <c r="G26" s="606">
        <v>0</v>
      </c>
      <c r="H26" s="605">
        <v>0</v>
      </c>
      <c r="I26" s="605">
        <v>0</v>
      </c>
      <c r="J26" s="80">
        <f t="shared" si="1"/>
        <v>0</v>
      </c>
      <c r="K26" s="18"/>
      <c r="L26" s="18"/>
      <c r="M26" s="18"/>
    </row>
    <row r="27" spans="1:13" ht="2.25" customHeight="1">
      <c r="A27" s="481"/>
      <c r="B27" s="482"/>
      <c r="C27" s="483"/>
      <c r="D27" s="605"/>
      <c r="E27" s="605"/>
      <c r="F27" s="596">
        <f t="shared" si="3"/>
        <v>0</v>
      </c>
      <c r="G27" s="606"/>
      <c r="H27" s="605"/>
      <c r="I27" s="605"/>
      <c r="J27" s="80">
        <f t="shared" si="1"/>
        <v>0</v>
      </c>
      <c r="K27" s="18"/>
      <c r="L27" s="18"/>
      <c r="M27" s="18"/>
    </row>
    <row r="28" spans="1:13" ht="17.25">
      <c r="A28" s="481" t="s">
        <v>386</v>
      </c>
      <c r="B28" s="482" t="s">
        <v>387</v>
      </c>
      <c r="C28" s="483">
        <f t="shared" si="2"/>
        <v>0</v>
      </c>
      <c r="D28" s="605">
        <v>0</v>
      </c>
      <c r="E28" s="605">
        <v>0</v>
      </c>
      <c r="F28" s="596">
        <f t="shared" si="3"/>
        <v>0</v>
      </c>
      <c r="G28" s="606">
        <f>H28+I28</f>
        <v>0</v>
      </c>
      <c r="H28" s="605">
        <v>0</v>
      </c>
      <c r="I28" s="605">
        <v>0</v>
      </c>
      <c r="J28" s="80">
        <f t="shared" si="1"/>
        <v>0</v>
      </c>
      <c r="K28" s="18"/>
      <c r="L28" s="18"/>
      <c r="M28" s="18"/>
    </row>
    <row r="29" spans="1:13" ht="2.25" customHeight="1">
      <c r="A29" s="481"/>
      <c r="B29" s="482"/>
      <c r="C29" s="483"/>
      <c r="D29" s="605"/>
      <c r="E29" s="605"/>
      <c r="F29" s="596">
        <f t="shared" si="3"/>
        <v>0</v>
      </c>
      <c r="G29" s="606"/>
      <c r="H29" s="605"/>
      <c r="I29" s="605"/>
      <c r="J29" s="80">
        <f t="shared" si="1"/>
        <v>0</v>
      </c>
      <c r="K29" s="18"/>
      <c r="L29" s="18"/>
      <c r="M29" s="18"/>
    </row>
    <row r="30" spans="1:13" ht="17.25">
      <c r="A30" s="481" t="s">
        <v>388</v>
      </c>
      <c r="B30" s="482" t="s">
        <v>389</v>
      </c>
      <c r="C30" s="483">
        <f t="shared" si="2"/>
        <v>0</v>
      </c>
      <c r="D30" s="605">
        <v>0</v>
      </c>
      <c r="E30" s="605">
        <v>0</v>
      </c>
      <c r="F30" s="596">
        <f t="shared" si="3"/>
        <v>0</v>
      </c>
      <c r="G30" s="606">
        <f>H30+I30</f>
        <v>0</v>
      </c>
      <c r="H30" s="605">
        <v>0</v>
      </c>
      <c r="I30" s="605">
        <v>0</v>
      </c>
      <c r="J30" s="80">
        <f t="shared" si="1"/>
        <v>0</v>
      </c>
      <c r="K30" s="18"/>
      <c r="L30" s="18"/>
      <c r="M30" s="18"/>
    </row>
    <row r="31" spans="1:13" ht="2.25" customHeight="1">
      <c r="A31" s="481"/>
      <c r="B31" s="482"/>
      <c r="C31" s="483"/>
      <c r="D31" s="605"/>
      <c r="E31" s="605"/>
      <c r="F31" s="596">
        <f t="shared" si="3"/>
        <v>0</v>
      </c>
      <c r="G31" s="606"/>
      <c r="H31" s="605"/>
      <c r="I31" s="605"/>
      <c r="J31" s="80">
        <f t="shared" si="1"/>
        <v>0</v>
      </c>
      <c r="K31" s="18"/>
      <c r="L31" s="18"/>
      <c r="M31" s="18"/>
    </row>
    <row r="32" spans="1:13" ht="17.25">
      <c r="A32" s="481" t="s">
        <v>390</v>
      </c>
      <c r="B32" s="482" t="s">
        <v>589</v>
      </c>
      <c r="C32" s="483">
        <f t="shared" si="2"/>
        <v>0</v>
      </c>
      <c r="D32" s="605">
        <v>0</v>
      </c>
      <c r="E32" s="605">
        <v>0</v>
      </c>
      <c r="F32" s="596">
        <f>+C32/$M$4*10000</f>
        <v>0</v>
      </c>
      <c r="G32" s="606">
        <f>H32+I32</f>
        <v>0</v>
      </c>
      <c r="H32" s="605">
        <v>0</v>
      </c>
      <c r="I32" s="605">
        <v>0</v>
      </c>
      <c r="J32" s="80">
        <f t="shared" si="1"/>
        <v>0</v>
      </c>
      <c r="K32" s="18"/>
      <c r="L32" s="18"/>
      <c r="M32" s="18"/>
    </row>
    <row r="33" spans="1:13" ht="2.25" customHeight="1">
      <c r="A33" s="481"/>
      <c r="B33" s="482"/>
      <c r="C33" s="483"/>
      <c r="D33" s="605">
        <v>0</v>
      </c>
      <c r="E33" s="605">
        <v>0</v>
      </c>
      <c r="F33" s="596">
        <f>+C33/$M$4*10000</f>
        <v>0</v>
      </c>
      <c r="G33" s="606"/>
      <c r="H33" s="605">
        <v>0</v>
      </c>
      <c r="I33" s="605">
        <v>0</v>
      </c>
      <c r="J33" s="80">
        <f t="shared" si="1"/>
        <v>0</v>
      </c>
      <c r="K33" s="18"/>
      <c r="L33" s="18"/>
      <c r="M33" s="18"/>
    </row>
    <row r="34" spans="1:13" ht="17.25">
      <c r="A34" s="481" t="s">
        <v>391</v>
      </c>
      <c r="B34" s="482" t="s">
        <v>40</v>
      </c>
      <c r="C34" s="483">
        <f t="shared" si="2"/>
        <v>0</v>
      </c>
      <c r="D34" s="605">
        <v>0</v>
      </c>
      <c r="E34" s="605">
        <v>0</v>
      </c>
      <c r="F34" s="596">
        <f>+C34/$M$4*10000</f>
        <v>0</v>
      </c>
      <c r="G34" s="606">
        <f>H34+I34</f>
        <v>0</v>
      </c>
      <c r="H34" s="605">
        <v>0</v>
      </c>
      <c r="I34" s="605">
        <v>0</v>
      </c>
      <c r="J34" s="80">
        <f t="shared" si="1"/>
        <v>0</v>
      </c>
      <c r="K34" s="18"/>
      <c r="L34" s="18"/>
      <c r="M34" s="18"/>
    </row>
    <row r="35" spans="1:13" ht="2.25" customHeight="1">
      <c r="A35" s="481"/>
      <c r="B35" s="482"/>
      <c r="C35" s="483"/>
      <c r="D35" s="605">
        <v>0</v>
      </c>
      <c r="E35" s="605">
        <v>0</v>
      </c>
      <c r="F35" s="596">
        <f>+C35/$M$4*10000</f>
        <v>0</v>
      </c>
      <c r="G35" s="606"/>
      <c r="H35" s="605">
        <v>0</v>
      </c>
      <c r="I35" s="605">
        <v>0</v>
      </c>
      <c r="J35" s="80">
        <f t="shared" si="1"/>
        <v>0</v>
      </c>
      <c r="K35" s="18"/>
      <c r="L35" s="18"/>
      <c r="M35" s="18"/>
    </row>
    <row r="36" spans="1:13" ht="17.25">
      <c r="A36" s="481" t="s">
        <v>392</v>
      </c>
      <c r="B36" s="482" t="s">
        <v>393</v>
      </c>
      <c r="C36" s="483">
        <f t="shared" si="2"/>
        <v>0</v>
      </c>
      <c r="D36" s="605">
        <v>0</v>
      </c>
      <c r="E36" s="605">
        <v>0</v>
      </c>
      <c r="F36" s="596">
        <f>+C36/$M$4*10000</f>
        <v>0</v>
      </c>
      <c r="G36" s="606">
        <f>H36+I36</f>
        <v>0</v>
      </c>
      <c r="H36" s="605">
        <v>0</v>
      </c>
      <c r="I36" s="605">
        <v>0</v>
      </c>
      <c r="J36" s="80">
        <f t="shared" si="1"/>
        <v>0</v>
      </c>
      <c r="K36" s="18"/>
      <c r="L36" s="18"/>
      <c r="M36" s="18"/>
    </row>
    <row r="37" spans="1:13" ht="2.25" customHeight="1">
      <c r="A37" s="481"/>
      <c r="B37" s="482"/>
      <c r="C37" s="483"/>
      <c r="D37" s="605">
        <v>0</v>
      </c>
      <c r="E37" s="605">
        <v>0</v>
      </c>
      <c r="F37" s="606"/>
      <c r="G37" s="606"/>
      <c r="H37" s="605">
        <v>0</v>
      </c>
      <c r="I37" s="605">
        <v>0</v>
      </c>
      <c r="J37" s="80">
        <f t="shared" si="1"/>
        <v>0</v>
      </c>
      <c r="K37" s="18"/>
      <c r="L37" s="18"/>
      <c r="M37" s="18"/>
    </row>
    <row r="38" spans="1:13" ht="17.25">
      <c r="A38" s="481" t="s">
        <v>394</v>
      </c>
      <c r="B38" s="482" t="s">
        <v>45</v>
      </c>
      <c r="C38" s="483">
        <f t="shared" si="2"/>
        <v>0</v>
      </c>
      <c r="D38" s="605">
        <v>0</v>
      </c>
      <c r="E38" s="605">
        <v>0</v>
      </c>
      <c r="F38" s="596">
        <f>+C38/$M$4*10000</f>
        <v>0</v>
      </c>
      <c r="G38" s="606">
        <f>H38+H34</f>
        <v>0</v>
      </c>
      <c r="H38" s="605">
        <v>0</v>
      </c>
      <c r="I38" s="605">
        <v>0</v>
      </c>
      <c r="J38" s="80">
        <f t="shared" si="1"/>
        <v>0</v>
      </c>
      <c r="K38" s="18"/>
      <c r="L38" s="18"/>
      <c r="M38" s="18"/>
    </row>
    <row r="39" spans="1:13" ht="2.25" customHeight="1">
      <c r="A39" s="481"/>
      <c r="B39" s="482"/>
      <c r="C39" s="483"/>
      <c r="D39" s="605">
        <v>0</v>
      </c>
      <c r="E39" s="605">
        <v>0</v>
      </c>
      <c r="F39" s="596">
        <f aca="true" t="shared" si="4" ref="F39:F47">+C39/$M$4*10000</f>
        <v>0</v>
      </c>
      <c r="G39" s="606"/>
      <c r="H39" s="605">
        <v>0</v>
      </c>
      <c r="I39" s="605">
        <v>0</v>
      </c>
      <c r="J39" s="80">
        <f t="shared" si="1"/>
        <v>0</v>
      </c>
      <c r="K39" s="18"/>
      <c r="L39" s="18"/>
      <c r="M39" s="18"/>
    </row>
    <row r="40" spans="1:13" ht="17.25">
      <c r="A40" s="481" t="s">
        <v>395</v>
      </c>
      <c r="B40" s="482" t="s">
        <v>151</v>
      </c>
      <c r="C40" s="483">
        <f t="shared" si="2"/>
        <v>0</v>
      </c>
      <c r="D40" s="605">
        <v>0</v>
      </c>
      <c r="E40" s="605">
        <v>0</v>
      </c>
      <c r="F40" s="596">
        <f t="shared" si="4"/>
        <v>0</v>
      </c>
      <c r="G40" s="606">
        <f>H40+I40</f>
        <v>0</v>
      </c>
      <c r="H40" s="605">
        <v>0</v>
      </c>
      <c r="I40" s="605">
        <v>0</v>
      </c>
      <c r="J40" s="80">
        <f t="shared" si="1"/>
        <v>0</v>
      </c>
      <c r="K40" s="18"/>
      <c r="L40" s="18"/>
      <c r="M40" s="18"/>
    </row>
    <row r="41" spans="1:13" ht="2.25" customHeight="1">
      <c r="A41" s="481"/>
      <c r="B41" s="482"/>
      <c r="C41" s="483"/>
      <c r="D41" s="605">
        <v>0</v>
      </c>
      <c r="E41" s="605">
        <v>0</v>
      </c>
      <c r="F41" s="596">
        <f t="shared" si="4"/>
        <v>0</v>
      </c>
      <c r="G41" s="606"/>
      <c r="H41" s="605">
        <v>0</v>
      </c>
      <c r="I41" s="605">
        <v>0</v>
      </c>
      <c r="J41" s="80">
        <f t="shared" si="1"/>
        <v>0</v>
      </c>
      <c r="K41" s="18"/>
      <c r="L41" s="18"/>
      <c r="M41" s="18"/>
    </row>
    <row r="42" spans="1:13" ht="17.25">
      <c r="A42" s="481" t="s">
        <v>396</v>
      </c>
      <c r="B42" s="482" t="s">
        <v>397</v>
      </c>
      <c r="C42" s="483">
        <f t="shared" si="2"/>
        <v>0</v>
      </c>
      <c r="D42" s="605">
        <v>0</v>
      </c>
      <c r="E42" s="605">
        <v>0</v>
      </c>
      <c r="F42" s="596">
        <f t="shared" si="4"/>
        <v>0</v>
      </c>
      <c r="G42" s="606">
        <f>H42+I42</f>
        <v>0</v>
      </c>
      <c r="H42" s="605">
        <v>0</v>
      </c>
      <c r="I42" s="605">
        <v>0</v>
      </c>
      <c r="J42" s="80">
        <f t="shared" si="1"/>
        <v>0</v>
      </c>
      <c r="K42" s="18"/>
      <c r="L42" s="18"/>
      <c r="M42" s="18"/>
    </row>
    <row r="43" spans="1:13" ht="2.25" customHeight="1">
      <c r="A43" s="481"/>
      <c r="B43" s="482"/>
      <c r="C43" s="483"/>
      <c r="D43" s="605">
        <v>0</v>
      </c>
      <c r="E43" s="605">
        <v>0</v>
      </c>
      <c r="F43" s="596">
        <f t="shared" si="4"/>
        <v>0</v>
      </c>
      <c r="G43" s="606"/>
      <c r="H43" s="605">
        <v>0</v>
      </c>
      <c r="I43" s="605">
        <v>0</v>
      </c>
      <c r="J43" s="80">
        <f t="shared" si="1"/>
        <v>0</v>
      </c>
      <c r="K43" s="18"/>
      <c r="L43" s="18"/>
      <c r="M43" s="18"/>
    </row>
    <row r="44" spans="1:13" ht="17.25">
      <c r="A44" s="481" t="s">
        <v>398</v>
      </c>
      <c r="B44" s="482" t="s">
        <v>52</v>
      </c>
      <c r="C44" s="483">
        <f t="shared" si="2"/>
        <v>0</v>
      </c>
      <c r="D44" s="605">
        <v>0</v>
      </c>
      <c r="E44" s="605">
        <v>0</v>
      </c>
      <c r="F44" s="596">
        <f t="shared" si="4"/>
        <v>0</v>
      </c>
      <c r="G44" s="606">
        <f>H44+I44</f>
        <v>0</v>
      </c>
      <c r="H44" s="605">
        <v>0</v>
      </c>
      <c r="I44" s="605">
        <v>0</v>
      </c>
      <c r="J44" s="80">
        <f t="shared" si="1"/>
        <v>0</v>
      </c>
      <c r="K44" s="18"/>
      <c r="L44" s="18"/>
      <c r="M44" s="18"/>
    </row>
    <row r="45" spans="1:13" ht="2.25" customHeight="1">
      <c r="A45" s="481"/>
      <c r="B45" s="482"/>
      <c r="C45" s="483"/>
      <c r="D45" s="605">
        <v>0</v>
      </c>
      <c r="E45" s="605">
        <v>0</v>
      </c>
      <c r="F45" s="596">
        <f t="shared" si="4"/>
        <v>0</v>
      </c>
      <c r="G45" s="606"/>
      <c r="H45" s="605">
        <v>0</v>
      </c>
      <c r="I45" s="605">
        <v>0</v>
      </c>
      <c r="J45" s="80">
        <f t="shared" si="1"/>
        <v>0</v>
      </c>
      <c r="K45" s="18"/>
      <c r="L45" s="18"/>
      <c r="M45" s="18"/>
    </row>
    <row r="46" spans="1:13" ht="17.25">
      <c r="A46" s="481" t="s">
        <v>399</v>
      </c>
      <c r="B46" s="482" t="s">
        <v>55</v>
      </c>
      <c r="C46" s="483">
        <f t="shared" si="2"/>
        <v>0</v>
      </c>
      <c r="D46" s="605">
        <v>0</v>
      </c>
      <c r="E46" s="605">
        <v>0</v>
      </c>
      <c r="F46" s="596">
        <f t="shared" si="4"/>
        <v>0</v>
      </c>
      <c r="G46" s="606">
        <f>H46+I46</f>
        <v>0</v>
      </c>
      <c r="H46" s="605">
        <v>0</v>
      </c>
      <c r="I46" s="605">
        <v>0</v>
      </c>
      <c r="J46" s="80">
        <f t="shared" si="1"/>
        <v>0</v>
      </c>
      <c r="K46" s="18"/>
      <c r="L46" s="18"/>
      <c r="M46" s="18"/>
    </row>
    <row r="47" spans="1:13" ht="2.25" customHeight="1">
      <c r="A47" s="481"/>
      <c r="B47" s="482"/>
      <c r="C47" s="483"/>
      <c r="D47" s="605"/>
      <c r="E47" s="605"/>
      <c r="F47" s="596">
        <f t="shared" si="4"/>
        <v>0</v>
      </c>
      <c r="G47" s="606"/>
      <c r="H47" s="605"/>
      <c r="I47" s="605"/>
      <c r="J47" s="484"/>
      <c r="K47" s="18"/>
      <c r="L47" s="18"/>
      <c r="M47" s="18"/>
    </row>
    <row r="48" spans="1:13" ht="17.25">
      <c r="A48" s="481" t="s">
        <v>400</v>
      </c>
      <c r="B48" s="482" t="s">
        <v>299</v>
      </c>
      <c r="C48" s="483">
        <f>SUM(C49:C59)</f>
        <v>12</v>
      </c>
      <c r="D48" s="605">
        <v>5</v>
      </c>
      <c r="E48" s="605">
        <v>7</v>
      </c>
      <c r="F48" s="596">
        <f aca="true" t="shared" si="5" ref="F48:F71">+C48/$M$4*10000</f>
        <v>8.28557619277774</v>
      </c>
      <c r="G48" s="606">
        <f>H48+I48</f>
        <v>11</v>
      </c>
      <c r="H48" s="605">
        <v>5</v>
      </c>
      <c r="I48" s="605">
        <v>6</v>
      </c>
      <c r="J48" s="80">
        <f aca="true" t="shared" si="6" ref="J48:J59">+G48/$M$4*10000</f>
        <v>7.595111510046261</v>
      </c>
      <c r="K48" s="18"/>
      <c r="L48" s="18"/>
      <c r="M48" s="18"/>
    </row>
    <row r="49" spans="1:13" ht="17.25">
      <c r="A49" s="481" t="s">
        <v>401</v>
      </c>
      <c r="B49" s="482" t="s">
        <v>402</v>
      </c>
      <c r="C49" s="483">
        <f aca="true" t="shared" si="7" ref="C49:C59">D49+E49</f>
        <v>3</v>
      </c>
      <c r="D49" s="605">
        <v>2</v>
      </c>
      <c r="E49" s="605">
        <v>1</v>
      </c>
      <c r="F49" s="596">
        <f t="shared" si="5"/>
        <v>2.071394048194435</v>
      </c>
      <c r="G49" s="606">
        <f aca="true" t="shared" si="8" ref="G49:G61">H49+I49</f>
        <v>2</v>
      </c>
      <c r="H49" s="605">
        <v>2</v>
      </c>
      <c r="I49" s="605">
        <v>0</v>
      </c>
      <c r="J49" s="80">
        <f t="shared" si="6"/>
        <v>1.3809293654629566</v>
      </c>
      <c r="K49" s="18"/>
      <c r="L49" s="18"/>
      <c r="M49" s="18"/>
    </row>
    <row r="50" spans="1:13" ht="17.25">
      <c r="A50" s="481" t="s">
        <v>403</v>
      </c>
      <c r="B50" s="482" t="s">
        <v>404</v>
      </c>
      <c r="C50" s="483">
        <f t="shared" si="7"/>
        <v>0</v>
      </c>
      <c r="D50" s="605">
        <v>0</v>
      </c>
      <c r="E50" s="605">
        <v>0</v>
      </c>
      <c r="F50" s="596">
        <f t="shared" si="5"/>
        <v>0</v>
      </c>
      <c r="G50" s="606">
        <f t="shared" si="8"/>
        <v>0</v>
      </c>
      <c r="H50" s="605">
        <v>0</v>
      </c>
      <c r="I50" s="605">
        <v>0</v>
      </c>
      <c r="J50" s="80">
        <f t="shared" si="6"/>
        <v>0</v>
      </c>
      <c r="K50" s="18"/>
      <c r="L50" s="18"/>
      <c r="M50" s="18"/>
    </row>
    <row r="51" spans="1:13" ht="17.25">
      <c r="A51" s="481" t="s">
        <v>405</v>
      </c>
      <c r="B51" s="482" t="s">
        <v>842</v>
      </c>
      <c r="C51" s="483">
        <f t="shared" si="7"/>
        <v>2</v>
      </c>
      <c r="D51" s="605">
        <v>1</v>
      </c>
      <c r="E51" s="605">
        <v>1</v>
      </c>
      <c r="F51" s="596">
        <f t="shared" si="5"/>
        <v>1.3809293654629566</v>
      </c>
      <c r="G51" s="606">
        <f t="shared" si="8"/>
        <v>2</v>
      </c>
      <c r="H51" s="605">
        <v>1</v>
      </c>
      <c r="I51" s="605">
        <v>1</v>
      </c>
      <c r="J51" s="80">
        <f t="shared" si="6"/>
        <v>1.3809293654629566</v>
      </c>
      <c r="K51" s="18"/>
      <c r="L51" s="18"/>
      <c r="M51" s="18"/>
    </row>
    <row r="52" spans="1:13" ht="17.25">
      <c r="A52" s="481" t="s">
        <v>406</v>
      </c>
      <c r="B52" s="482" t="s">
        <v>407</v>
      </c>
      <c r="C52" s="483">
        <f t="shared" si="7"/>
        <v>0</v>
      </c>
      <c r="D52" s="605">
        <v>0</v>
      </c>
      <c r="E52" s="605">
        <v>0</v>
      </c>
      <c r="F52" s="596">
        <f t="shared" si="5"/>
        <v>0</v>
      </c>
      <c r="G52" s="606">
        <f t="shared" si="8"/>
        <v>0</v>
      </c>
      <c r="H52" s="605">
        <v>0</v>
      </c>
      <c r="I52" s="605">
        <v>0</v>
      </c>
      <c r="J52" s="80">
        <f t="shared" si="6"/>
        <v>0</v>
      </c>
      <c r="K52" s="18"/>
      <c r="L52" s="18"/>
      <c r="M52" s="18"/>
    </row>
    <row r="53" spans="1:13" ht="17.25">
      <c r="A53" s="481" t="s">
        <v>408</v>
      </c>
      <c r="B53" s="482" t="s">
        <v>409</v>
      </c>
      <c r="C53" s="483">
        <f t="shared" si="7"/>
        <v>0</v>
      </c>
      <c r="D53" s="605">
        <v>0</v>
      </c>
      <c r="E53" s="605">
        <v>0</v>
      </c>
      <c r="F53" s="596">
        <f t="shared" si="5"/>
        <v>0</v>
      </c>
      <c r="G53" s="606">
        <f t="shared" si="8"/>
        <v>0</v>
      </c>
      <c r="H53" s="605">
        <v>0</v>
      </c>
      <c r="I53" s="605">
        <v>0</v>
      </c>
      <c r="J53" s="80">
        <f t="shared" si="6"/>
        <v>0</v>
      </c>
      <c r="K53" s="18"/>
      <c r="L53" s="18"/>
      <c r="M53" s="18"/>
    </row>
    <row r="54" spans="1:13" ht="17.25">
      <c r="A54" s="481" t="s">
        <v>410</v>
      </c>
      <c r="B54" s="482" t="s">
        <v>411</v>
      </c>
      <c r="C54" s="483">
        <f t="shared" si="7"/>
        <v>1</v>
      </c>
      <c r="D54" s="605">
        <v>1</v>
      </c>
      <c r="E54" s="605">
        <v>0</v>
      </c>
      <c r="F54" s="596">
        <f t="shared" si="5"/>
        <v>0.6904646827314783</v>
      </c>
      <c r="G54" s="606">
        <f t="shared" si="8"/>
        <v>1</v>
      </c>
      <c r="H54" s="605">
        <v>1</v>
      </c>
      <c r="I54" s="605">
        <v>0</v>
      </c>
      <c r="J54" s="80">
        <f t="shared" si="6"/>
        <v>0.6904646827314783</v>
      </c>
      <c r="K54" s="18"/>
      <c r="L54" s="18"/>
      <c r="M54" s="18"/>
    </row>
    <row r="55" spans="1:13" ht="17.25">
      <c r="A55" s="481" t="s">
        <v>412</v>
      </c>
      <c r="B55" s="482" t="s">
        <v>413</v>
      </c>
      <c r="C55" s="483">
        <f t="shared" si="7"/>
        <v>2</v>
      </c>
      <c r="D55" s="605">
        <v>0</v>
      </c>
      <c r="E55" s="605">
        <v>2</v>
      </c>
      <c r="F55" s="596">
        <f t="shared" si="5"/>
        <v>1.3809293654629566</v>
      </c>
      <c r="G55" s="606">
        <f t="shared" si="8"/>
        <v>2</v>
      </c>
      <c r="H55" s="605">
        <v>0</v>
      </c>
      <c r="I55" s="605">
        <v>2</v>
      </c>
      <c r="J55" s="80">
        <f t="shared" si="6"/>
        <v>1.3809293654629566</v>
      </c>
      <c r="K55" s="18"/>
      <c r="L55" s="18"/>
      <c r="M55" s="18"/>
    </row>
    <row r="56" spans="1:13" ht="17.25">
      <c r="A56" s="481" t="s">
        <v>414</v>
      </c>
      <c r="B56" s="482" t="s">
        <v>415</v>
      </c>
      <c r="C56" s="483">
        <f t="shared" si="7"/>
        <v>2</v>
      </c>
      <c r="D56" s="605">
        <v>0</v>
      </c>
      <c r="E56" s="605">
        <v>2</v>
      </c>
      <c r="F56" s="596">
        <f t="shared" si="5"/>
        <v>1.3809293654629566</v>
      </c>
      <c r="G56" s="606">
        <f t="shared" si="8"/>
        <v>2</v>
      </c>
      <c r="H56" s="605">
        <v>0</v>
      </c>
      <c r="I56" s="605">
        <v>2</v>
      </c>
      <c r="J56" s="80">
        <f t="shared" si="6"/>
        <v>1.3809293654629566</v>
      </c>
      <c r="K56" s="18"/>
      <c r="L56" s="18"/>
      <c r="M56" s="18"/>
    </row>
    <row r="57" spans="1:13" ht="17.25">
      <c r="A57" s="481" t="s">
        <v>416</v>
      </c>
      <c r="B57" s="482" t="s">
        <v>417</v>
      </c>
      <c r="C57" s="483">
        <f t="shared" si="7"/>
        <v>0</v>
      </c>
      <c r="D57" s="605">
        <v>0</v>
      </c>
      <c r="E57" s="605">
        <v>0</v>
      </c>
      <c r="F57" s="596">
        <f t="shared" si="5"/>
        <v>0</v>
      </c>
      <c r="G57" s="606">
        <f t="shared" si="8"/>
        <v>0</v>
      </c>
      <c r="H57" s="605">
        <v>0</v>
      </c>
      <c r="I57" s="605">
        <v>0</v>
      </c>
      <c r="J57" s="80">
        <f t="shared" si="6"/>
        <v>0</v>
      </c>
      <c r="K57" s="18"/>
      <c r="L57" s="18"/>
      <c r="M57" s="18"/>
    </row>
    <row r="58" spans="1:13" ht="17.25">
      <c r="A58" s="481" t="s">
        <v>418</v>
      </c>
      <c r="B58" s="482" t="s">
        <v>419</v>
      </c>
      <c r="C58" s="483">
        <f t="shared" si="7"/>
        <v>2</v>
      </c>
      <c r="D58" s="605">
        <v>1</v>
      </c>
      <c r="E58" s="605">
        <v>1</v>
      </c>
      <c r="F58" s="596">
        <f t="shared" si="5"/>
        <v>1.3809293654629566</v>
      </c>
      <c r="G58" s="606">
        <f t="shared" si="8"/>
        <v>2</v>
      </c>
      <c r="H58" s="605">
        <v>1</v>
      </c>
      <c r="I58" s="605">
        <v>1</v>
      </c>
      <c r="J58" s="80">
        <f t="shared" si="6"/>
        <v>1.3809293654629566</v>
      </c>
      <c r="K58" s="18"/>
      <c r="L58" s="18"/>
      <c r="M58" s="18"/>
    </row>
    <row r="59" spans="1:13" ht="17.25">
      <c r="A59" s="481" t="s">
        <v>420</v>
      </c>
      <c r="B59" s="482" t="s">
        <v>421</v>
      </c>
      <c r="C59" s="483">
        <f t="shared" si="7"/>
        <v>0</v>
      </c>
      <c r="D59" s="605">
        <v>0</v>
      </c>
      <c r="E59" s="605">
        <v>0</v>
      </c>
      <c r="F59" s="596">
        <f t="shared" si="5"/>
        <v>0</v>
      </c>
      <c r="G59" s="606">
        <f t="shared" si="8"/>
        <v>0</v>
      </c>
      <c r="H59" s="605">
        <v>0</v>
      </c>
      <c r="I59" s="605">
        <v>0</v>
      </c>
      <c r="J59" s="80">
        <f t="shared" si="6"/>
        <v>0</v>
      </c>
      <c r="K59" s="18"/>
      <c r="L59" s="18"/>
      <c r="M59" s="18"/>
    </row>
    <row r="60" spans="1:13" ht="2.25" customHeight="1">
      <c r="A60" s="481"/>
      <c r="B60" s="482"/>
      <c r="C60" s="483"/>
      <c r="D60" s="605"/>
      <c r="E60" s="605"/>
      <c r="F60" s="596">
        <f t="shared" si="5"/>
        <v>0</v>
      </c>
      <c r="G60" s="606"/>
      <c r="H60" s="605"/>
      <c r="I60" s="605"/>
      <c r="J60" s="80"/>
      <c r="K60" s="18"/>
      <c r="L60" s="18"/>
      <c r="M60" s="18"/>
    </row>
    <row r="61" spans="1:13" ht="17.25">
      <c r="A61" s="481" t="s">
        <v>422</v>
      </c>
      <c r="B61" s="482" t="s">
        <v>423</v>
      </c>
      <c r="C61" s="483">
        <f>SUM(C62:C69)</f>
        <v>13</v>
      </c>
      <c r="D61" s="605">
        <v>8</v>
      </c>
      <c r="E61" s="605">
        <v>5</v>
      </c>
      <c r="F61" s="596">
        <f t="shared" si="5"/>
        <v>8.976040875509218</v>
      </c>
      <c r="G61" s="606">
        <f t="shared" si="8"/>
        <v>10</v>
      </c>
      <c r="H61" s="605">
        <v>5</v>
      </c>
      <c r="I61" s="605">
        <v>5</v>
      </c>
      <c r="J61" s="80">
        <f aca="true" t="shared" si="9" ref="J61:J69">+G61/$M$4*10000</f>
        <v>6.9046468273147825</v>
      </c>
      <c r="K61" s="18"/>
      <c r="L61" s="18"/>
      <c r="M61" s="18"/>
    </row>
    <row r="62" spans="1:13" ht="17.25">
      <c r="A62" s="481" t="s">
        <v>424</v>
      </c>
      <c r="B62" s="482" t="s">
        <v>425</v>
      </c>
      <c r="C62" s="483">
        <f aca="true" t="shared" si="10" ref="C62:C87">D62+E62</f>
        <v>1</v>
      </c>
      <c r="D62" s="605">
        <v>1</v>
      </c>
      <c r="E62" s="605">
        <v>0</v>
      </c>
      <c r="F62" s="596">
        <f t="shared" si="5"/>
        <v>0.6904646827314783</v>
      </c>
      <c r="G62" s="606">
        <f aca="true" t="shared" si="11" ref="G62:G73">H62+I62</f>
        <v>1</v>
      </c>
      <c r="H62" s="605">
        <v>1</v>
      </c>
      <c r="I62" s="605">
        <v>0</v>
      </c>
      <c r="J62" s="80">
        <f t="shared" si="9"/>
        <v>0.6904646827314783</v>
      </c>
      <c r="K62" s="18"/>
      <c r="L62" s="18"/>
      <c r="M62" s="18"/>
    </row>
    <row r="63" spans="1:13" ht="17.25">
      <c r="A63" s="481" t="s">
        <v>426</v>
      </c>
      <c r="B63" s="482" t="s">
        <v>427</v>
      </c>
      <c r="C63" s="483">
        <f t="shared" si="10"/>
        <v>4</v>
      </c>
      <c r="D63" s="605">
        <v>3</v>
      </c>
      <c r="E63" s="605">
        <v>1</v>
      </c>
      <c r="F63" s="596">
        <f t="shared" si="5"/>
        <v>2.7618587309259133</v>
      </c>
      <c r="G63" s="606">
        <f t="shared" si="11"/>
        <v>1</v>
      </c>
      <c r="H63" s="605">
        <v>0</v>
      </c>
      <c r="I63" s="605">
        <v>1</v>
      </c>
      <c r="J63" s="80">
        <f t="shared" si="9"/>
        <v>0.6904646827314783</v>
      </c>
      <c r="K63" s="18"/>
      <c r="L63" s="18"/>
      <c r="M63" s="18"/>
    </row>
    <row r="64" spans="1:13" ht="17.25">
      <c r="A64" s="481" t="s">
        <v>428</v>
      </c>
      <c r="B64" s="391" t="s">
        <v>844</v>
      </c>
      <c r="C64" s="483">
        <f t="shared" si="10"/>
        <v>0</v>
      </c>
      <c r="D64" s="605">
        <v>0</v>
      </c>
      <c r="E64" s="605">
        <v>0</v>
      </c>
      <c r="F64" s="596">
        <f t="shared" si="5"/>
        <v>0</v>
      </c>
      <c r="G64" s="606">
        <f t="shared" si="11"/>
        <v>0</v>
      </c>
      <c r="H64" s="605">
        <v>0</v>
      </c>
      <c r="I64" s="605">
        <v>0</v>
      </c>
      <c r="J64" s="80">
        <f t="shared" si="9"/>
        <v>0</v>
      </c>
      <c r="K64" s="18"/>
      <c r="L64" s="18"/>
      <c r="M64" s="18"/>
    </row>
    <row r="65" spans="1:13" ht="17.25">
      <c r="A65" s="481" t="s">
        <v>429</v>
      </c>
      <c r="B65" s="482" t="s">
        <v>430</v>
      </c>
      <c r="C65" s="483">
        <f t="shared" si="10"/>
        <v>0</v>
      </c>
      <c r="D65" s="605">
        <v>0</v>
      </c>
      <c r="E65" s="605">
        <v>0</v>
      </c>
      <c r="F65" s="596">
        <f t="shared" si="5"/>
        <v>0</v>
      </c>
      <c r="G65" s="606">
        <f t="shared" si="11"/>
        <v>0</v>
      </c>
      <c r="H65" s="605">
        <v>0</v>
      </c>
      <c r="I65" s="605">
        <v>0</v>
      </c>
      <c r="J65" s="80">
        <f t="shared" si="9"/>
        <v>0</v>
      </c>
      <c r="K65" s="18"/>
      <c r="L65" s="18"/>
      <c r="M65" s="18"/>
    </row>
    <row r="66" spans="1:13" ht="17.25">
      <c r="A66" s="481" t="s">
        <v>431</v>
      </c>
      <c r="B66" s="482" t="s">
        <v>432</v>
      </c>
      <c r="C66" s="483">
        <f t="shared" si="10"/>
        <v>0</v>
      </c>
      <c r="D66" s="605">
        <v>0</v>
      </c>
      <c r="E66" s="605">
        <v>0</v>
      </c>
      <c r="F66" s="596">
        <f t="shared" si="5"/>
        <v>0</v>
      </c>
      <c r="G66" s="606">
        <f t="shared" si="11"/>
        <v>0</v>
      </c>
      <c r="H66" s="605">
        <v>0</v>
      </c>
      <c r="I66" s="605">
        <v>0</v>
      </c>
      <c r="J66" s="80">
        <f t="shared" si="9"/>
        <v>0</v>
      </c>
      <c r="K66" s="18"/>
      <c r="L66" s="18"/>
      <c r="M66" s="18"/>
    </row>
    <row r="67" spans="1:13" ht="17.25">
      <c r="A67" s="481" t="s">
        <v>433</v>
      </c>
      <c r="B67" s="482" t="s">
        <v>434</v>
      </c>
      <c r="C67" s="483">
        <f t="shared" si="10"/>
        <v>3</v>
      </c>
      <c r="D67" s="605">
        <v>2</v>
      </c>
      <c r="E67" s="605">
        <v>1</v>
      </c>
      <c r="F67" s="596">
        <f t="shared" si="5"/>
        <v>2.071394048194435</v>
      </c>
      <c r="G67" s="606">
        <f t="shared" si="11"/>
        <v>3</v>
      </c>
      <c r="H67" s="605">
        <v>2</v>
      </c>
      <c r="I67" s="605">
        <v>1</v>
      </c>
      <c r="J67" s="80">
        <f t="shared" si="9"/>
        <v>2.071394048194435</v>
      </c>
      <c r="K67" s="18"/>
      <c r="L67" s="18"/>
      <c r="M67" s="18"/>
    </row>
    <row r="68" spans="1:13" ht="17.25">
      <c r="A68" s="481" t="s">
        <v>435</v>
      </c>
      <c r="B68" s="482" t="s">
        <v>436</v>
      </c>
      <c r="C68" s="483">
        <f t="shared" si="10"/>
        <v>1</v>
      </c>
      <c r="D68" s="605">
        <v>0</v>
      </c>
      <c r="E68" s="605">
        <v>1</v>
      </c>
      <c r="F68" s="596">
        <f t="shared" si="5"/>
        <v>0.6904646827314783</v>
      </c>
      <c r="G68" s="606">
        <f t="shared" si="11"/>
        <v>1</v>
      </c>
      <c r="H68" s="605">
        <v>0</v>
      </c>
      <c r="I68" s="605">
        <v>1</v>
      </c>
      <c r="J68" s="80">
        <f t="shared" si="9"/>
        <v>0.6904646827314783</v>
      </c>
      <c r="K68" s="18"/>
      <c r="L68" s="18"/>
      <c r="M68" s="18"/>
    </row>
    <row r="69" spans="1:13" ht="17.25">
      <c r="A69" s="481" t="s">
        <v>437</v>
      </c>
      <c r="B69" s="482" t="s">
        <v>845</v>
      </c>
      <c r="C69" s="483">
        <f t="shared" si="10"/>
        <v>4</v>
      </c>
      <c r="D69" s="605">
        <v>2</v>
      </c>
      <c r="E69" s="605">
        <v>2</v>
      </c>
      <c r="F69" s="596">
        <f t="shared" si="5"/>
        <v>2.7618587309259133</v>
      </c>
      <c r="G69" s="606">
        <f t="shared" si="11"/>
        <v>4</v>
      </c>
      <c r="H69" s="605">
        <v>2</v>
      </c>
      <c r="I69" s="605">
        <v>2</v>
      </c>
      <c r="J69" s="80">
        <f t="shared" si="9"/>
        <v>2.7618587309259133</v>
      </c>
      <c r="K69" s="18"/>
      <c r="L69" s="18"/>
      <c r="M69" s="18"/>
    </row>
    <row r="70" spans="1:13" ht="2.25" customHeight="1">
      <c r="A70" s="481"/>
      <c r="B70" s="482"/>
      <c r="C70" s="483"/>
      <c r="D70" s="605"/>
      <c r="E70" s="605"/>
      <c r="F70" s="596">
        <f t="shared" si="5"/>
        <v>0</v>
      </c>
      <c r="G70" s="606"/>
      <c r="H70" s="605"/>
      <c r="I70" s="605"/>
      <c r="J70" s="80">
        <f aca="true" t="shared" si="12" ref="J70:J87">+G70/$M$4*10000</f>
        <v>0</v>
      </c>
      <c r="K70" s="18"/>
      <c r="L70" s="18"/>
      <c r="M70" s="18"/>
    </row>
    <row r="71" spans="1:13" ht="17.25">
      <c r="A71" s="481" t="s">
        <v>438</v>
      </c>
      <c r="B71" s="482" t="s">
        <v>439</v>
      </c>
      <c r="C71" s="483">
        <f t="shared" si="10"/>
        <v>3</v>
      </c>
      <c r="D71" s="605">
        <v>2</v>
      </c>
      <c r="E71" s="605">
        <v>1</v>
      </c>
      <c r="F71" s="596">
        <f t="shared" si="5"/>
        <v>2.071394048194435</v>
      </c>
      <c r="G71" s="606">
        <f t="shared" si="11"/>
        <v>0</v>
      </c>
      <c r="H71" s="605">
        <v>0</v>
      </c>
      <c r="I71" s="605">
        <v>0</v>
      </c>
      <c r="J71" s="80">
        <f t="shared" si="12"/>
        <v>0</v>
      </c>
      <c r="K71" s="18"/>
      <c r="L71" s="18"/>
      <c r="M71" s="18"/>
    </row>
    <row r="72" spans="1:13" ht="2.25" customHeight="1">
      <c r="A72" s="481"/>
      <c r="B72" s="482"/>
      <c r="C72" s="483"/>
      <c r="D72" s="605"/>
      <c r="E72" s="605"/>
      <c r="F72" s="596"/>
      <c r="G72" s="606"/>
      <c r="H72" s="605"/>
      <c r="I72" s="605"/>
      <c r="J72" s="80">
        <f t="shared" si="12"/>
        <v>0</v>
      </c>
      <c r="K72" s="18"/>
      <c r="L72" s="18"/>
      <c r="M72" s="18"/>
    </row>
    <row r="73" spans="1:13" ht="17.25">
      <c r="A73" s="481" t="s">
        <v>440</v>
      </c>
      <c r="B73" s="482" t="s">
        <v>441</v>
      </c>
      <c r="C73" s="483">
        <f t="shared" si="10"/>
        <v>7</v>
      </c>
      <c r="D73" s="605">
        <v>4</v>
      </c>
      <c r="E73" s="605">
        <v>3</v>
      </c>
      <c r="F73" s="596">
        <f>+C73/$M$4*10000</f>
        <v>4.833252779120348</v>
      </c>
      <c r="G73" s="606">
        <f t="shared" si="11"/>
        <v>2</v>
      </c>
      <c r="H73" s="605">
        <v>1</v>
      </c>
      <c r="I73" s="605">
        <v>1</v>
      </c>
      <c r="J73" s="80">
        <f t="shared" si="12"/>
        <v>1.3809293654629566</v>
      </c>
      <c r="K73" s="18"/>
      <c r="L73" s="18"/>
      <c r="M73" s="18"/>
    </row>
    <row r="74" spans="1:13" ht="2.25" customHeight="1">
      <c r="A74" s="481"/>
      <c r="B74" s="482"/>
      <c r="C74" s="483"/>
      <c r="D74" s="605"/>
      <c r="E74" s="605"/>
      <c r="F74" s="596"/>
      <c r="G74" s="606"/>
      <c r="H74" s="605"/>
      <c r="I74" s="605"/>
      <c r="J74" s="80">
        <f t="shared" si="12"/>
        <v>0</v>
      </c>
      <c r="K74" s="18"/>
      <c r="L74" s="18"/>
      <c r="M74" s="18"/>
    </row>
    <row r="75" spans="1:13" ht="17.25">
      <c r="A75" s="481" t="s">
        <v>442</v>
      </c>
      <c r="B75" s="482" t="s">
        <v>47</v>
      </c>
      <c r="C75" s="483">
        <f>SUM(C76:C83)</f>
        <v>0</v>
      </c>
      <c r="D75" s="605">
        <v>0</v>
      </c>
      <c r="E75" s="605">
        <v>0</v>
      </c>
      <c r="F75" s="596">
        <f aca="true" t="shared" si="13" ref="F75:F80">+C75/$M$4*10000</f>
        <v>0</v>
      </c>
      <c r="G75" s="606">
        <f>SUM(G76:G83)</f>
        <v>0</v>
      </c>
      <c r="H75" s="605">
        <v>0</v>
      </c>
      <c r="I75" s="605">
        <v>0</v>
      </c>
      <c r="J75" s="80">
        <f t="shared" si="12"/>
        <v>0</v>
      </c>
      <c r="K75" s="18"/>
      <c r="L75" s="18"/>
      <c r="M75" s="18"/>
    </row>
    <row r="76" spans="1:13" ht="17.25">
      <c r="A76" s="481" t="s">
        <v>443</v>
      </c>
      <c r="B76" s="482" t="s">
        <v>444</v>
      </c>
      <c r="C76" s="483">
        <f t="shared" si="10"/>
        <v>0</v>
      </c>
      <c r="D76" s="605">
        <v>0</v>
      </c>
      <c r="E76" s="605">
        <v>0</v>
      </c>
      <c r="F76" s="596">
        <f t="shared" si="13"/>
        <v>0</v>
      </c>
      <c r="G76" s="606">
        <f aca="true" t="shared" si="14" ref="G76:G87">H76+I76</f>
        <v>0</v>
      </c>
      <c r="H76" s="605">
        <v>0</v>
      </c>
      <c r="I76" s="605">
        <v>0</v>
      </c>
      <c r="J76" s="80">
        <f t="shared" si="12"/>
        <v>0</v>
      </c>
      <c r="K76" s="18"/>
      <c r="L76" s="18"/>
      <c r="M76" s="18"/>
    </row>
    <row r="77" spans="1:13" ht="17.25">
      <c r="A77" s="481" t="s">
        <v>445</v>
      </c>
      <c r="B77" s="482" t="s">
        <v>576</v>
      </c>
      <c r="C77" s="483">
        <f t="shared" si="10"/>
        <v>0</v>
      </c>
      <c r="D77" s="605">
        <v>0</v>
      </c>
      <c r="E77" s="605">
        <v>0</v>
      </c>
      <c r="F77" s="596">
        <f t="shared" si="13"/>
        <v>0</v>
      </c>
      <c r="G77" s="606">
        <f t="shared" si="14"/>
        <v>0</v>
      </c>
      <c r="H77" s="605">
        <v>0</v>
      </c>
      <c r="I77" s="605">
        <v>0</v>
      </c>
      <c r="J77" s="80">
        <f t="shared" si="12"/>
        <v>0</v>
      </c>
      <c r="K77" s="18"/>
      <c r="L77" s="18"/>
      <c r="M77" s="18"/>
    </row>
    <row r="78" spans="1:13" ht="17.25">
      <c r="A78" s="481" t="s">
        <v>446</v>
      </c>
      <c r="B78" s="482" t="s">
        <v>447</v>
      </c>
      <c r="C78" s="483">
        <f t="shared" si="10"/>
        <v>0</v>
      </c>
      <c r="D78" s="605">
        <v>0</v>
      </c>
      <c r="E78" s="605">
        <v>0</v>
      </c>
      <c r="F78" s="596">
        <f t="shared" si="13"/>
        <v>0</v>
      </c>
      <c r="G78" s="606">
        <f t="shared" si="14"/>
        <v>0</v>
      </c>
      <c r="H78" s="605">
        <v>0</v>
      </c>
      <c r="I78" s="605">
        <v>0</v>
      </c>
      <c r="J78" s="80">
        <f t="shared" si="12"/>
        <v>0</v>
      </c>
      <c r="K78" s="18"/>
      <c r="L78" s="18"/>
      <c r="M78" s="18"/>
    </row>
    <row r="79" spans="1:13" ht="17.25">
      <c r="A79" s="481" t="s">
        <v>448</v>
      </c>
      <c r="B79" s="482" t="s">
        <v>449</v>
      </c>
      <c r="C79" s="483">
        <f t="shared" si="10"/>
        <v>0</v>
      </c>
      <c r="D79" s="605">
        <v>0</v>
      </c>
      <c r="E79" s="605">
        <v>0</v>
      </c>
      <c r="F79" s="596">
        <f t="shared" si="13"/>
        <v>0</v>
      </c>
      <c r="G79" s="606">
        <f t="shared" si="14"/>
        <v>0</v>
      </c>
      <c r="H79" s="605">
        <v>0</v>
      </c>
      <c r="I79" s="605">
        <v>0</v>
      </c>
      <c r="J79" s="80">
        <f t="shared" si="12"/>
        <v>0</v>
      </c>
      <c r="K79" s="18"/>
      <c r="L79" s="18"/>
      <c r="M79" s="18"/>
    </row>
    <row r="80" spans="1:13" ht="17.25">
      <c r="A80" s="481" t="s">
        <v>450</v>
      </c>
      <c r="B80" s="482" t="s">
        <v>451</v>
      </c>
      <c r="C80" s="483">
        <f t="shared" si="10"/>
        <v>0</v>
      </c>
      <c r="D80" s="605">
        <v>0</v>
      </c>
      <c r="E80" s="605">
        <v>0</v>
      </c>
      <c r="F80" s="596">
        <f t="shared" si="13"/>
        <v>0</v>
      </c>
      <c r="G80" s="606">
        <f t="shared" si="14"/>
        <v>0</v>
      </c>
      <c r="H80" s="605">
        <v>0</v>
      </c>
      <c r="I80" s="605">
        <v>0</v>
      </c>
      <c r="J80" s="80">
        <f t="shared" si="12"/>
        <v>0</v>
      </c>
      <c r="K80" s="18"/>
      <c r="L80" s="18"/>
      <c r="M80" s="18"/>
    </row>
    <row r="81" spans="1:13" ht="17.25">
      <c r="A81" s="481" t="s">
        <v>452</v>
      </c>
      <c r="B81" s="482" t="s">
        <v>453</v>
      </c>
      <c r="C81" s="483">
        <f t="shared" si="10"/>
        <v>0</v>
      </c>
      <c r="D81" s="605">
        <v>0</v>
      </c>
      <c r="E81" s="605">
        <v>0</v>
      </c>
      <c r="F81" s="596">
        <f aca="true" t="shared" si="15" ref="F81:F87">+C81/$M$4*10000</f>
        <v>0</v>
      </c>
      <c r="G81" s="606">
        <f t="shared" si="14"/>
        <v>0</v>
      </c>
      <c r="H81" s="605">
        <v>0</v>
      </c>
      <c r="I81" s="605">
        <v>0</v>
      </c>
      <c r="J81" s="80">
        <f t="shared" si="12"/>
        <v>0</v>
      </c>
      <c r="K81" s="18"/>
      <c r="L81" s="18"/>
      <c r="M81" s="18"/>
    </row>
    <row r="82" spans="1:13" ht="17.25">
      <c r="A82" s="481" t="s">
        <v>454</v>
      </c>
      <c r="B82" s="482" t="s">
        <v>455</v>
      </c>
      <c r="C82" s="483">
        <f t="shared" si="10"/>
        <v>0</v>
      </c>
      <c r="D82" s="605">
        <v>0</v>
      </c>
      <c r="E82" s="605">
        <v>0</v>
      </c>
      <c r="F82" s="596">
        <f t="shared" si="15"/>
        <v>0</v>
      </c>
      <c r="G82" s="606">
        <f t="shared" si="14"/>
        <v>0</v>
      </c>
      <c r="H82" s="605">
        <v>0</v>
      </c>
      <c r="I82" s="605">
        <v>0</v>
      </c>
      <c r="J82" s="80">
        <f t="shared" si="12"/>
        <v>0</v>
      </c>
      <c r="K82" s="18"/>
      <c r="L82" s="18"/>
      <c r="M82" s="18"/>
    </row>
    <row r="83" spans="1:13" ht="17.25">
      <c r="A83" s="481" t="s">
        <v>456</v>
      </c>
      <c r="B83" s="482" t="s">
        <v>457</v>
      </c>
      <c r="C83" s="483">
        <f t="shared" si="10"/>
        <v>0</v>
      </c>
      <c r="D83" s="605">
        <v>0</v>
      </c>
      <c r="E83" s="605">
        <v>0</v>
      </c>
      <c r="F83" s="596">
        <f t="shared" si="15"/>
        <v>0</v>
      </c>
      <c r="G83" s="606">
        <f t="shared" si="14"/>
        <v>0</v>
      </c>
      <c r="H83" s="605">
        <v>0</v>
      </c>
      <c r="I83" s="605">
        <v>0</v>
      </c>
      <c r="J83" s="80">
        <f t="shared" si="12"/>
        <v>0</v>
      </c>
      <c r="K83" s="18"/>
      <c r="L83" s="18"/>
      <c r="M83" s="18"/>
    </row>
    <row r="84" spans="1:13" ht="2.25" customHeight="1">
      <c r="A84" s="481"/>
      <c r="B84" s="482"/>
      <c r="C84" s="483"/>
      <c r="D84" s="605">
        <v>0</v>
      </c>
      <c r="E84" s="605">
        <v>0</v>
      </c>
      <c r="F84" s="596">
        <f t="shared" si="15"/>
        <v>0</v>
      </c>
      <c r="G84" s="606"/>
      <c r="H84" s="605">
        <v>0</v>
      </c>
      <c r="I84" s="605">
        <v>0</v>
      </c>
      <c r="J84" s="80">
        <f t="shared" si="12"/>
        <v>0</v>
      </c>
      <c r="K84" s="18"/>
      <c r="L84" s="18"/>
      <c r="M84" s="18"/>
    </row>
    <row r="85" spans="1:13" ht="17.25">
      <c r="A85" s="481" t="s">
        <v>458</v>
      </c>
      <c r="B85" s="482" t="s">
        <v>209</v>
      </c>
      <c r="C85" s="483">
        <f t="shared" si="10"/>
        <v>0</v>
      </c>
      <c r="D85" s="605">
        <v>0</v>
      </c>
      <c r="E85" s="605">
        <v>0</v>
      </c>
      <c r="F85" s="596">
        <f t="shared" si="15"/>
        <v>0</v>
      </c>
      <c r="G85" s="606">
        <f t="shared" si="14"/>
        <v>0</v>
      </c>
      <c r="H85" s="605">
        <v>0</v>
      </c>
      <c r="I85" s="605">
        <v>0</v>
      </c>
      <c r="J85" s="80">
        <f t="shared" si="12"/>
        <v>0</v>
      </c>
      <c r="K85" s="18"/>
      <c r="L85" s="18"/>
      <c r="M85" s="18"/>
    </row>
    <row r="86" spans="1:13" ht="2.25" customHeight="1">
      <c r="A86" s="481"/>
      <c r="B86" s="482"/>
      <c r="C86" s="483"/>
      <c r="D86" s="605">
        <v>0</v>
      </c>
      <c r="E86" s="605">
        <v>0</v>
      </c>
      <c r="F86" s="596">
        <f t="shared" si="15"/>
        <v>0</v>
      </c>
      <c r="G86" s="606"/>
      <c r="H86" s="605">
        <v>0</v>
      </c>
      <c r="I86" s="605">
        <v>0</v>
      </c>
      <c r="J86" s="80">
        <f t="shared" si="12"/>
        <v>0</v>
      </c>
      <c r="K86" s="18"/>
      <c r="L86" s="18"/>
      <c r="M86" s="18"/>
    </row>
    <row r="87" spans="1:13" ht="17.25">
      <c r="A87" s="481" t="s">
        <v>459</v>
      </c>
      <c r="B87" s="482" t="s">
        <v>210</v>
      </c>
      <c r="C87" s="483">
        <f t="shared" si="10"/>
        <v>0</v>
      </c>
      <c r="D87" s="605">
        <v>0</v>
      </c>
      <c r="E87" s="605">
        <v>0</v>
      </c>
      <c r="F87" s="596">
        <f t="shared" si="15"/>
        <v>0</v>
      </c>
      <c r="G87" s="606">
        <f t="shared" si="14"/>
        <v>0</v>
      </c>
      <c r="H87" s="605">
        <v>0</v>
      </c>
      <c r="I87" s="605">
        <v>0</v>
      </c>
      <c r="J87" s="80">
        <f t="shared" si="12"/>
        <v>0</v>
      </c>
      <c r="K87" s="18"/>
      <c r="L87" s="18"/>
      <c r="M87" s="18"/>
    </row>
    <row r="88" spans="1:13" ht="2.25" customHeight="1" thickBot="1">
      <c r="A88" s="485"/>
      <c r="B88" s="478"/>
      <c r="C88" s="486"/>
      <c r="D88" s="607"/>
      <c r="E88" s="607"/>
      <c r="F88" s="608"/>
      <c r="G88" s="265"/>
      <c r="H88" s="265"/>
      <c r="I88" s="265"/>
      <c r="J88" s="426"/>
      <c r="K88" s="18"/>
      <c r="L88" s="18"/>
      <c r="M88" s="18"/>
    </row>
    <row r="89" spans="1:13" ht="17.25">
      <c r="A89" s="112"/>
      <c r="B89" s="112"/>
      <c r="C89" s="113"/>
      <c r="D89" s="113"/>
      <c r="E89" s="113"/>
      <c r="F89" s="114"/>
      <c r="G89" s="113"/>
      <c r="H89" s="834" t="s">
        <v>285</v>
      </c>
      <c r="I89" s="834"/>
      <c r="J89" s="834"/>
      <c r="K89" s="18"/>
      <c r="L89" s="18"/>
      <c r="M89" s="18"/>
    </row>
  </sheetData>
  <mergeCells count="9">
    <mergeCell ref="H89:J89"/>
    <mergeCell ref="J2:J3"/>
    <mergeCell ref="B2:B3"/>
    <mergeCell ref="I1:J1"/>
    <mergeCell ref="G2:I2"/>
    <mergeCell ref="A1:H1"/>
    <mergeCell ref="A2:A3"/>
    <mergeCell ref="C2:E2"/>
    <mergeCell ref="F2:F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O51"/>
  <sheetViews>
    <sheetView showGridLines="0" zoomScale="70" zoomScaleNormal="7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8.83203125" defaultRowHeight="18"/>
  <cols>
    <col min="1" max="1" width="8.66015625" style="0" customWidth="1"/>
    <col min="2" max="10" width="9" style="0" customWidth="1"/>
    <col min="11" max="12" width="8.66015625" style="0" customWidth="1"/>
  </cols>
  <sheetData>
    <row r="1" spans="1:13" ht="22.5" customHeight="1">
      <c r="A1" s="623" t="s">
        <v>590</v>
      </c>
      <c r="B1" s="623"/>
      <c r="C1" s="623"/>
      <c r="D1" s="623"/>
      <c r="E1" s="623"/>
      <c r="F1" s="623"/>
      <c r="G1" s="623"/>
      <c r="H1" s="18"/>
      <c r="I1" s="18"/>
      <c r="J1" s="18"/>
      <c r="K1" s="18"/>
      <c r="L1" s="18"/>
      <c r="M1" s="18"/>
    </row>
    <row r="2" spans="1:13" ht="18" thickBot="1">
      <c r="A2" s="487"/>
      <c r="B2" s="217"/>
      <c r="C2" s="217"/>
      <c r="D2" s="217"/>
      <c r="E2" s="217"/>
      <c r="F2" s="217"/>
      <c r="G2" s="217"/>
      <c r="H2" s="217"/>
      <c r="I2" s="734" t="s">
        <v>847</v>
      </c>
      <c r="J2" s="734"/>
      <c r="K2" s="18"/>
      <c r="L2" s="18"/>
      <c r="M2" s="18"/>
    </row>
    <row r="3" spans="1:13" s="98" customFormat="1" ht="30.75" customHeight="1">
      <c r="A3" s="432"/>
      <c r="B3" s="610" t="s">
        <v>215</v>
      </c>
      <c r="C3" s="852"/>
      <c r="D3" s="852"/>
      <c r="E3" s="852"/>
      <c r="F3" s="852"/>
      <c r="G3" s="853"/>
      <c r="H3" s="610" t="s">
        <v>216</v>
      </c>
      <c r="I3" s="852"/>
      <c r="J3" s="852"/>
      <c r="K3" s="97"/>
      <c r="L3" s="97"/>
      <c r="M3" s="97"/>
    </row>
    <row r="4" spans="1:13" s="98" customFormat="1" ht="30.75" customHeight="1">
      <c r="A4" s="433"/>
      <c r="B4" s="848" t="s">
        <v>462</v>
      </c>
      <c r="C4" s="849"/>
      <c r="D4" s="850"/>
      <c r="E4" s="848" t="s">
        <v>463</v>
      </c>
      <c r="F4" s="849"/>
      <c r="G4" s="850"/>
      <c r="H4" s="848" t="s">
        <v>463</v>
      </c>
      <c r="I4" s="849"/>
      <c r="J4" s="849"/>
      <c r="K4" s="97"/>
      <c r="L4" s="97"/>
      <c r="M4" s="97"/>
    </row>
    <row r="5" spans="1:13" s="341" customFormat="1" ht="30.75" customHeight="1">
      <c r="A5" s="462"/>
      <c r="B5" s="404" t="s">
        <v>0</v>
      </c>
      <c r="C5" s="404" t="s">
        <v>464</v>
      </c>
      <c r="D5" s="222" t="s">
        <v>465</v>
      </c>
      <c r="E5" s="404" t="s">
        <v>0</v>
      </c>
      <c r="F5" s="404" t="s">
        <v>464</v>
      </c>
      <c r="G5" s="222" t="s">
        <v>465</v>
      </c>
      <c r="H5" s="404" t="s">
        <v>0</v>
      </c>
      <c r="I5" s="404" t="s">
        <v>464</v>
      </c>
      <c r="J5" s="222" t="s">
        <v>465</v>
      </c>
      <c r="K5" s="231"/>
      <c r="L5" s="231"/>
      <c r="M5" s="231"/>
    </row>
    <row r="6" spans="1:13" s="341" customFormat="1" ht="7.5" customHeight="1">
      <c r="A6" s="488"/>
      <c r="B6" s="464"/>
      <c r="C6" s="465"/>
      <c r="D6" s="392"/>
      <c r="E6" s="465"/>
      <c r="F6" s="465"/>
      <c r="G6" s="392"/>
      <c r="H6" s="465"/>
      <c r="I6" s="465"/>
      <c r="J6" s="392"/>
      <c r="K6" s="231"/>
      <c r="L6" s="231"/>
      <c r="M6" s="231"/>
    </row>
    <row r="7" spans="1:13" ht="22.5" customHeight="1">
      <c r="A7" s="489" t="s">
        <v>217</v>
      </c>
      <c r="B7" s="173">
        <f aca="true" t="shared" si="0" ref="B7:B33">C7+D7</f>
        <v>584</v>
      </c>
      <c r="C7" s="133">
        <v>463</v>
      </c>
      <c r="D7" s="133">
        <v>121</v>
      </c>
      <c r="E7" s="132">
        <f aca="true" t="shared" si="1" ref="E7:E33">F7+G7</f>
        <v>53.4</v>
      </c>
      <c r="F7" s="132">
        <v>42.3</v>
      </c>
      <c r="G7" s="132">
        <v>11.1</v>
      </c>
      <c r="H7" s="132">
        <f aca="true" t="shared" si="2" ref="H7:H33">I7+J7</f>
        <v>41.4</v>
      </c>
      <c r="I7" s="132">
        <v>30.8</v>
      </c>
      <c r="J7" s="132">
        <v>10.6</v>
      </c>
      <c r="K7" s="18"/>
      <c r="L7" s="18"/>
      <c r="M7" s="18"/>
    </row>
    <row r="8" spans="1:13" ht="7.5" customHeight="1">
      <c r="A8" s="489"/>
      <c r="B8" s="173"/>
      <c r="C8" s="133"/>
      <c r="D8" s="133"/>
      <c r="E8" s="132"/>
      <c r="F8" s="132"/>
      <c r="G8" s="132"/>
      <c r="H8" s="132"/>
      <c r="I8" s="132"/>
      <c r="J8" s="132"/>
      <c r="K8" s="18"/>
      <c r="L8" s="18"/>
      <c r="M8" s="18"/>
    </row>
    <row r="9" spans="1:13" ht="22.5" customHeight="1">
      <c r="A9" s="489" t="s">
        <v>322</v>
      </c>
      <c r="B9" s="173">
        <f t="shared" si="0"/>
        <v>253</v>
      </c>
      <c r="C9" s="133">
        <v>145</v>
      </c>
      <c r="D9" s="133">
        <v>108</v>
      </c>
      <c r="E9" s="132">
        <f t="shared" si="1"/>
        <v>35.1</v>
      </c>
      <c r="F9" s="132">
        <v>27.8</v>
      </c>
      <c r="G9" s="132">
        <v>7.3</v>
      </c>
      <c r="H9" s="132">
        <f t="shared" si="2"/>
        <v>30.099999999999998</v>
      </c>
      <c r="I9" s="132">
        <v>21.9</v>
      </c>
      <c r="J9" s="132">
        <v>8.2</v>
      </c>
      <c r="K9" s="18"/>
      <c r="L9" s="18"/>
      <c r="M9" s="18"/>
    </row>
    <row r="10" spans="1:13" ht="7.5" customHeight="1">
      <c r="A10" s="489"/>
      <c r="B10" s="173"/>
      <c r="C10" s="133"/>
      <c r="D10" s="133"/>
      <c r="E10" s="132"/>
      <c r="F10" s="132"/>
      <c r="G10" s="132"/>
      <c r="H10" s="132"/>
      <c r="I10" s="132"/>
      <c r="J10" s="132"/>
      <c r="K10" s="18"/>
      <c r="L10" s="18"/>
      <c r="M10" s="18"/>
    </row>
    <row r="11" spans="1:13" ht="22.5" customHeight="1">
      <c r="A11" s="489" t="s">
        <v>323</v>
      </c>
      <c r="B11" s="173">
        <f t="shared" si="0"/>
        <v>438</v>
      </c>
      <c r="C11" s="133">
        <v>317</v>
      </c>
      <c r="D11" s="133">
        <v>121</v>
      </c>
      <c r="E11" s="132">
        <f t="shared" si="1"/>
        <v>24</v>
      </c>
      <c r="F11" s="132">
        <v>16.8</v>
      </c>
      <c r="G11" s="132">
        <v>7.2</v>
      </c>
      <c r="H11" s="132">
        <f t="shared" si="2"/>
        <v>21.6</v>
      </c>
      <c r="I11" s="132">
        <v>15</v>
      </c>
      <c r="J11" s="132">
        <v>6.6</v>
      </c>
      <c r="K11" s="18"/>
      <c r="L11" s="18"/>
      <c r="M11" s="18"/>
    </row>
    <row r="12" spans="1:13" ht="7.5" customHeight="1">
      <c r="A12" s="489"/>
      <c r="B12" s="173"/>
      <c r="C12" s="133"/>
      <c r="D12" s="133"/>
      <c r="E12" s="132"/>
      <c r="F12" s="132"/>
      <c r="G12" s="132"/>
      <c r="H12" s="132"/>
      <c r="I12" s="132"/>
      <c r="J12" s="132"/>
      <c r="K12" s="18"/>
      <c r="L12" s="18"/>
      <c r="M12" s="18"/>
    </row>
    <row r="13" spans="1:13" ht="24.75" customHeight="1">
      <c r="A13" s="489" t="s">
        <v>324</v>
      </c>
      <c r="B13" s="173">
        <f t="shared" si="0"/>
        <v>246</v>
      </c>
      <c r="C13" s="133">
        <v>188</v>
      </c>
      <c r="D13" s="133">
        <v>58</v>
      </c>
      <c r="E13" s="132">
        <f t="shared" si="1"/>
        <v>13.5</v>
      </c>
      <c r="F13" s="132">
        <v>10.4</v>
      </c>
      <c r="G13" s="132">
        <v>3.1</v>
      </c>
      <c r="H13" s="132">
        <f t="shared" si="2"/>
        <v>16.1</v>
      </c>
      <c r="I13" s="132">
        <v>10.7</v>
      </c>
      <c r="J13" s="132">
        <v>5.4</v>
      </c>
      <c r="K13" s="18"/>
      <c r="L13" s="18"/>
      <c r="M13" s="18"/>
    </row>
    <row r="14" spans="1:13" ht="7.5" customHeight="1">
      <c r="A14" s="489"/>
      <c r="B14" s="173"/>
      <c r="C14" s="133"/>
      <c r="D14" s="133"/>
      <c r="E14" s="132"/>
      <c r="F14" s="132"/>
      <c r="G14" s="132"/>
      <c r="H14" s="132"/>
      <c r="I14" s="132"/>
      <c r="J14" s="132"/>
      <c r="K14" s="18"/>
      <c r="L14" s="18"/>
      <c r="M14" s="18"/>
    </row>
    <row r="15" spans="1:13" ht="24.75" customHeight="1">
      <c r="A15" s="489" t="s">
        <v>325</v>
      </c>
      <c r="B15" s="173">
        <f t="shared" si="0"/>
        <v>332</v>
      </c>
      <c r="C15" s="133">
        <v>272</v>
      </c>
      <c r="D15" s="133">
        <v>60</v>
      </c>
      <c r="E15" s="132">
        <f t="shared" si="1"/>
        <v>19.2</v>
      </c>
      <c r="F15" s="132">
        <v>15.7</v>
      </c>
      <c r="G15" s="132">
        <v>3.5</v>
      </c>
      <c r="H15" s="132">
        <f t="shared" si="2"/>
        <v>20.299999999999997</v>
      </c>
      <c r="I15" s="132">
        <v>16.4</v>
      </c>
      <c r="J15" s="132">
        <v>3.9</v>
      </c>
      <c r="K15" s="18"/>
      <c r="L15" s="18"/>
      <c r="M15" s="18"/>
    </row>
    <row r="16" spans="1:13" ht="7.5" customHeight="1">
      <c r="A16" s="489"/>
      <c r="B16" s="173"/>
      <c r="C16" s="133"/>
      <c r="D16" s="133"/>
      <c r="E16" s="132"/>
      <c r="F16" s="132"/>
      <c r="G16" s="132"/>
      <c r="H16" s="132"/>
      <c r="I16" s="132"/>
      <c r="J16" s="132"/>
      <c r="K16" s="18"/>
      <c r="L16" s="18"/>
      <c r="M16" s="18"/>
    </row>
    <row r="17" spans="1:13" ht="24.75" customHeight="1">
      <c r="A17" s="489" t="s">
        <v>326</v>
      </c>
      <c r="B17" s="173">
        <f t="shared" si="0"/>
        <v>277</v>
      </c>
      <c r="C17" s="133">
        <v>244</v>
      </c>
      <c r="D17" s="133">
        <v>33</v>
      </c>
      <c r="E17" s="132">
        <f t="shared" si="1"/>
        <v>17.3</v>
      </c>
      <c r="F17" s="132">
        <v>15.2</v>
      </c>
      <c r="G17" s="132">
        <v>2.1</v>
      </c>
      <c r="H17" s="132">
        <f t="shared" si="2"/>
        <v>15.5</v>
      </c>
      <c r="I17" s="132">
        <v>12.9</v>
      </c>
      <c r="J17" s="132">
        <v>2.6</v>
      </c>
      <c r="K17" s="18"/>
      <c r="L17" s="18"/>
      <c r="M17" s="18"/>
    </row>
    <row r="18" spans="1:13" ht="7.5" customHeight="1">
      <c r="A18" s="489"/>
      <c r="B18" s="173"/>
      <c r="C18" s="133"/>
      <c r="D18" s="133"/>
      <c r="E18" s="132"/>
      <c r="F18" s="132"/>
      <c r="G18" s="132"/>
      <c r="H18" s="132"/>
      <c r="I18" s="132"/>
      <c r="J18" s="132"/>
      <c r="K18" s="18"/>
      <c r="L18" s="18"/>
      <c r="M18" s="18"/>
    </row>
    <row r="19" spans="1:13" ht="24.75" customHeight="1">
      <c r="A19" s="489" t="s">
        <v>222</v>
      </c>
      <c r="B19" s="173">
        <f t="shared" si="0"/>
        <v>191</v>
      </c>
      <c r="C19" s="133">
        <v>170</v>
      </c>
      <c r="D19" s="133">
        <v>21</v>
      </c>
      <c r="E19" s="132">
        <f t="shared" si="1"/>
        <v>13.5</v>
      </c>
      <c r="F19" s="132">
        <v>12</v>
      </c>
      <c r="G19" s="132">
        <v>1.5</v>
      </c>
      <c r="H19" s="132">
        <f t="shared" si="2"/>
        <v>12.1</v>
      </c>
      <c r="I19" s="132">
        <v>10.2</v>
      </c>
      <c r="J19" s="132">
        <v>1.9</v>
      </c>
      <c r="K19" s="18"/>
      <c r="L19" s="18"/>
      <c r="M19" s="18"/>
    </row>
    <row r="20" spans="1:13" ht="24.75" customHeight="1">
      <c r="A20" s="489" t="s">
        <v>327</v>
      </c>
      <c r="B20" s="173">
        <f t="shared" si="0"/>
        <v>184</v>
      </c>
      <c r="C20" s="133">
        <v>161</v>
      </c>
      <c r="D20" s="133">
        <v>23</v>
      </c>
      <c r="E20" s="132">
        <f t="shared" si="1"/>
        <v>13.399999999999999</v>
      </c>
      <c r="F20" s="132">
        <v>11.7</v>
      </c>
      <c r="G20" s="132">
        <v>1.7</v>
      </c>
      <c r="H20" s="132">
        <f t="shared" si="2"/>
        <v>11.1</v>
      </c>
      <c r="I20" s="132">
        <v>9.2</v>
      </c>
      <c r="J20" s="132">
        <v>1.9</v>
      </c>
      <c r="K20" s="18"/>
      <c r="L20" s="18"/>
      <c r="M20" s="18"/>
    </row>
    <row r="21" spans="1:13" ht="24.75" customHeight="1">
      <c r="A21" s="489" t="s">
        <v>328</v>
      </c>
      <c r="B21" s="173">
        <f t="shared" si="0"/>
        <v>119</v>
      </c>
      <c r="C21" s="133">
        <v>96</v>
      </c>
      <c r="D21" s="133">
        <v>23</v>
      </c>
      <c r="E21" s="132">
        <f t="shared" si="1"/>
        <v>8.6</v>
      </c>
      <c r="F21" s="132">
        <v>6.9</v>
      </c>
      <c r="G21" s="132">
        <v>1.7</v>
      </c>
      <c r="H21" s="132">
        <f t="shared" si="2"/>
        <v>8.5</v>
      </c>
      <c r="I21" s="132">
        <v>6.7</v>
      </c>
      <c r="J21" s="132">
        <v>1.8</v>
      </c>
      <c r="K21" s="18"/>
      <c r="L21" s="18"/>
      <c r="M21" s="18"/>
    </row>
    <row r="22" spans="1:13" ht="24.75" customHeight="1">
      <c r="A22" s="489" t="s">
        <v>329</v>
      </c>
      <c r="B22" s="173">
        <f t="shared" si="0"/>
        <v>87</v>
      </c>
      <c r="C22" s="133">
        <v>70</v>
      </c>
      <c r="D22" s="133">
        <v>17</v>
      </c>
      <c r="E22" s="132">
        <f t="shared" si="1"/>
        <v>6.3999999999999995</v>
      </c>
      <c r="F22" s="132">
        <v>5.1</v>
      </c>
      <c r="G22" s="132">
        <v>1.3</v>
      </c>
      <c r="H22" s="132">
        <f t="shared" si="2"/>
        <v>8.200000000000001</v>
      </c>
      <c r="I22" s="132">
        <v>6.4</v>
      </c>
      <c r="J22" s="132">
        <v>1.8</v>
      </c>
      <c r="K22" s="18"/>
      <c r="L22" s="18"/>
      <c r="M22" s="18"/>
    </row>
    <row r="23" spans="1:13" ht="24.75" customHeight="1">
      <c r="A23" s="489" t="s">
        <v>330</v>
      </c>
      <c r="B23" s="173">
        <f t="shared" si="0"/>
        <v>88</v>
      </c>
      <c r="C23" s="133">
        <v>66</v>
      </c>
      <c r="D23" s="133">
        <v>22</v>
      </c>
      <c r="E23" s="132">
        <f t="shared" si="1"/>
        <v>6.7</v>
      </c>
      <c r="F23" s="132">
        <v>5</v>
      </c>
      <c r="G23" s="132">
        <v>1.7</v>
      </c>
      <c r="H23" s="132">
        <f t="shared" si="2"/>
        <v>7.7</v>
      </c>
      <c r="I23" s="132">
        <v>6</v>
      </c>
      <c r="J23" s="132">
        <v>1.7</v>
      </c>
      <c r="K23" s="18"/>
      <c r="L23" s="18"/>
      <c r="M23" s="18"/>
    </row>
    <row r="24" spans="1:13" ht="7.5" customHeight="1">
      <c r="A24" s="489"/>
      <c r="B24" s="173"/>
      <c r="C24" s="133"/>
      <c r="D24" s="133"/>
      <c r="E24" s="132"/>
      <c r="F24" s="132"/>
      <c r="G24" s="132"/>
      <c r="H24" s="132"/>
      <c r="I24" s="132"/>
      <c r="J24" s="132"/>
      <c r="K24" s="18"/>
      <c r="L24" s="18"/>
      <c r="M24" s="18"/>
    </row>
    <row r="25" spans="1:13" ht="24.75" customHeight="1">
      <c r="A25" s="489" t="s">
        <v>331</v>
      </c>
      <c r="B25" s="173">
        <f t="shared" si="0"/>
        <v>100</v>
      </c>
      <c r="C25" s="133">
        <v>84</v>
      </c>
      <c r="D25" s="133">
        <v>16</v>
      </c>
      <c r="E25" s="132">
        <f t="shared" si="1"/>
        <v>7.3</v>
      </c>
      <c r="F25" s="132">
        <v>6.1</v>
      </c>
      <c r="G25" s="132">
        <v>1.2</v>
      </c>
      <c r="H25" s="132">
        <f t="shared" si="2"/>
        <v>7.5</v>
      </c>
      <c r="I25" s="132">
        <v>5.8</v>
      </c>
      <c r="J25" s="132">
        <v>1.7</v>
      </c>
      <c r="K25" s="18"/>
      <c r="L25" s="18"/>
      <c r="M25" s="18"/>
    </row>
    <row r="26" spans="1:13" ht="24.75" customHeight="1">
      <c r="A26" s="489" t="s">
        <v>332</v>
      </c>
      <c r="B26" s="173">
        <f t="shared" si="0"/>
        <v>92</v>
      </c>
      <c r="C26" s="133">
        <v>74</v>
      </c>
      <c r="D26" s="133">
        <v>18</v>
      </c>
      <c r="E26" s="132">
        <f t="shared" si="1"/>
        <v>7.1</v>
      </c>
      <c r="F26" s="132">
        <v>5.7</v>
      </c>
      <c r="G26" s="132">
        <v>1.4</v>
      </c>
      <c r="H26" s="132">
        <f t="shared" si="2"/>
        <v>7</v>
      </c>
      <c r="I26" s="132">
        <v>5.5</v>
      </c>
      <c r="J26" s="132">
        <v>1.5</v>
      </c>
      <c r="K26" s="18"/>
      <c r="L26" s="18"/>
      <c r="M26" s="18"/>
    </row>
    <row r="27" spans="1:13" ht="24.75" customHeight="1">
      <c r="A27" s="489" t="s">
        <v>333</v>
      </c>
      <c r="B27" s="173">
        <f t="shared" si="0"/>
        <v>99</v>
      </c>
      <c r="C27" s="133">
        <v>75</v>
      </c>
      <c r="D27" s="133">
        <v>24</v>
      </c>
      <c r="E27" s="132">
        <f t="shared" si="1"/>
        <v>7.3999999999999995</v>
      </c>
      <c r="F27" s="132">
        <v>5.6</v>
      </c>
      <c r="G27" s="132">
        <v>1.8</v>
      </c>
      <c r="H27" s="132">
        <f t="shared" si="2"/>
        <v>6.6</v>
      </c>
      <c r="I27" s="132">
        <v>5.2</v>
      </c>
      <c r="J27" s="132">
        <v>1.4</v>
      </c>
      <c r="K27" s="18"/>
      <c r="L27" s="18"/>
      <c r="M27" s="18"/>
    </row>
    <row r="28" spans="1:15" ht="24.75" customHeight="1">
      <c r="A28" s="489" t="s">
        <v>334</v>
      </c>
      <c r="B28" s="173">
        <f t="shared" si="0"/>
        <v>67</v>
      </c>
      <c r="C28" s="133">
        <v>54</v>
      </c>
      <c r="D28" s="133">
        <v>13</v>
      </c>
      <c r="E28" s="132">
        <f t="shared" si="1"/>
        <v>5.1</v>
      </c>
      <c r="F28" s="132">
        <v>4.1</v>
      </c>
      <c r="G28" s="132">
        <v>1</v>
      </c>
      <c r="H28" s="132">
        <f t="shared" si="2"/>
        <v>6.4</v>
      </c>
      <c r="I28" s="132">
        <v>5</v>
      </c>
      <c r="J28" s="132">
        <v>1.4</v>
      </c>
      <c r="K28" s="266"/>
      <c r="L28" s="266"/>
      <c r="M28" s="266"/>
      <c r="N28" s="267"/>
      <c r="O28" s="267"/>
    </row>
    <row r="29" spans="1:15" ht="24.75" customHeight="1">
      <c r="A29" s="489" t="s">
        <v>227</v>
      </c>
      <c r="B29" s="173">
        <f t="shared" si="0"/>
        <v>90</v>
      </c>
      <c r="C29" s="133">
        <v>61</v>
      </c>
      <c r="D29" s="133">
        <v>29</v>
      </c>
      <c r="E29" s="132">
        <f t="shared" si="1"/>
        <v>6.7</v>
      </c>
      <c r="F29" s="132">
        <v>4.5</v>
      </c>
      <c r="G29" s="132">
        <v>2.2</v>
      </c>
      <c r="H29" s="132">
        <f t="shared" si="2"/>
        <v>6.199999999999999</v>
      </c>
      <c r="I29" s="132">
        <v>4.8</v>
      </c>
      <c r="J29" s="132">
        <v>1.4</v>
      </c>
      <c r="K29" s="266"/>
      <c r="L29" s="266"/>
      <c r="M29" s="266"/>
      <c r="N29" s="267"/>
      <c r="O29" s="267"/>
    </row>
    <row r="30" spans="1:15" ht="7.5" customHeight="1">
      <c r="A30" s="489"/>
      <c r="B30" s="173"/>
      <c r="C30" s="133"/>
      <c r="D30" s="133"/>
      <c r="E30" s="132"/>
      <c r="F30" s="132"/>
      <c r="G30" s="132"/>
      <c r="H30" s="132"/>
      <c r="I30" s="132"/>
      <c r="J30" s="132"/>
      <c r="K30" s="266"/>
      <c r="L30" s="266"/>
      <c r="M30" s="266"/>
      <c r="N30" s="267"/>
      <c r="O30" s="267"/>
    </row>
    <row r="31" spans="1:15" ht="24.75" customHeight="1">
      <c r="A31" s="489" t="s">
        <v>228</v>
      </c>
      <c r="B31" s="394">
        <f t="shared" si="0"/>
        <v>86</v>
      </c>
      <c r="C31" s="395">
        <v>66</v>
      </c>
      <c r="D31" s="395">
        <v>20</v>
      </c>
      <c r="E31" s="132">
        <f t="shared" si="1"/>
        <v>6.6</v>
      </c>
      <c r="F31" s="132">
        <v>5.1</v>
      </c>
      <c r="G31" s="132">
        <v>1.5</v>
      </c>
      <c r="H31" s="132">
        <f t="shared" si="2"/>
        <v>6</v>
      </c>
      <c r="I31" s="132">
        <v>4.7</v>
      </c>
      <c r="J31" s="132">
        <v>1.3</v>
      </c>
      <c r="K31" s="266"/>
      <c r="L31" s="266"/>
      <c r="M31" s="266"/>
      <c r="N31" s="267"/>
      <c r="O31" s="267"/>
    </row>
    <row r="32" spans="1:15" ht="24.75" customHeight="1">
      <c r="A32" s="489" t="s">
        <v>229</v>
      </c>
      <c r="B32" s="394">
        <f t="shared" si="0"/>
        <v>70</v>
      </c>
      <c r="C32" s="395">
        <v>51</v>
      </c>
      <c r="D32" s="395">
        <v>19</v>
      </c>
      <c r="E32" s="132">
        <f t="shared" si="1"/>
        <v>5.3</v>
      </c>
      <c r="F32" s="132">
        <v>3.9</v>
      </c>
      <c r="G32" s="132">
        <v>1.4</v>
      </c>
      <c r="H32" s="132">
        <f t="shared" si="2"/>
        <v>5.8</v>
      </c>
      <c r="I32" s="132">
        <v>4.5</v>
      </c>
      <c r="J32" s="132">
        <v>1.3</v>
      </c>
      <c r="K32" s="266"/>
      <c r="L32" s="266"/>
      <c r="M32" s="266"/>
      <c r="N32" s="267"/>
      <c r="O32" s="267"/>
    </row>
    <row r="33" spans="1:15" ht="24.75" customHeight="1">
      <c r="A33" s="489" t="s">
        <v>230</v>
      </c>
      <c r="B33" s="394">
        <f t="shared" si="0"/>
        <v>69</v>
      </c>
      <c r="C33" s="395">
        <v>47</v>
      </c>
      <c r="D33" s="395">
        <v>22</v>
      </c>
      <c r="E33" s="132">
        <f t="shared" si="1"/>
        <v>5.2</v>
      </c>
      <c r="F33" s="132">
        <v>3.5</v>
      </c>
      <c r="G33" s="132">
        <v>1.7</v>
      </c>
      <c r="H33" s="132">
        <f t="shared" si="2"/>
        <v>5.5</v>
      </c>
      <c r="I33" s="132">
        <v>4.3</v>
      </c>
      <c r="J33" s="132">
        <v>1.2</v>
      </c>
      <c r="K33" s="266"/>
      <c r="L33" s="266"/>
      <c r="M33" s="266"/>
      <c r="N33" s="267"/>
      <c r="O33" s="267"/>
    </row>
    <row r="34" spans="1:15" ht="24.75" customHeight="1">
      <c r="A34" s="489" t="s">
        <v>231</v>
      </c>
      <c r="B34" s="394">
        <f>C34+D34</f>
        <v>56</v>
      </c>
      <c r="C34" s="395">
        <v>42</v>
      </c>
      <c r="D34" s="395">
        <v>14</v>
      </c>
      <c r="E34" s="132">
        <v>4.3</v>
      </c>
      <c r="F34" s="132">
        <v>3.2</v>
      </c>
      <c r="G34" s="132">
        <v>1.1</v>
      </c>
      <c r="H34" s="132">
        <f>I34+J34</f>
        <v>5.5</v>
      </c>
      <c r="I34" s="132">
        <v>4.3</v>
      </c>
      <c r="J34" s="132">
        <v>1.2</v>
      </c>
      <c r="K34" s="266"/>
      <c r="L34" s="266"/>
      <c r="M34" s="266"/>
      <c r="N34" s="267"/>
      <c r="O34" s="267"/>
    </row>
    <row r="35" spans="1:15" ht="24.75" customHeight="1">
      <c r="A35" s="489" t="s">
        <v>316</v>
      </c>
      <c r="B35" s="394">
        <f>+C35+D35</f>
        <v>69</v>
      </c>
      <c r="C35" s="395">
        <v>51</v>
      </c>
      <c r="D35" s="395">
        <v>18</v>
      </c>
      <c r="E35" s="132">
        <v>5.3</v>
      </c>
      <c r="F35" s="132">
        <v>3.9</v>
      </c>
      <c r="G35" s="132">
        <v>1.4</v>
      </c>
      <c r="H35" s="132">
        <v>5.3</v>
      </c>
      <c r="I35" s="132">
        <v>4.1</v>
      </c>
      <c r="J35" s="132">
        <v>1.2</v>
      </c>
      <c r="K35" s="266"/>
      <c r="L35" s="266"/>
      <c r="M35" s="266"/>
      <c r="N35" s="267"/>
      <c r="O35" s="267"/>
    </row>
    <row r="36" spans="1:15" ht="7.5" customHeight="1">
      <c r="A36" s="489"/>
      <c r="B36" s="394"/>
      <c r="C36" s="395"/>
      <c r="D36" s="395"/>
      <c r="E36" s="132"/>
      <c r="F36" s="132"/>
      <c r="G36" s="132"/>
      <c r="H36" s="132"/>
      <c r="I36" s="132"/>
      <c r="J36" s="132"/>
      <c r="K36" s="266"/>
      <c r="L36" s="266"/>
      <c r="M36" s="266"/>
      <c r="N36" s="267"/>
      <c r="O36" s="267"/>
    </row>
    <row r="37" spans="1:15" ht="24.75" customHeight="1">
      <c r="A37" s="489" t="s">
        <v>466</v>
      </c>
      <c r="B37" s="394">
        <v>60</v>
      </c>
      <c r="C37" s="395">
        <v>43</v>
      </c>
      <c r="D37" s="395">
        <v>17</v>
      </c>
      <c r="E37" s="132">
        <v>4.7</v>
      </c>
      <c r="F37" s="132">
        <v>3.3</v>
      </c>
      <c r="G37" s="132">
        <v>1.3</v>
      </c>
      <c r="H37" s="132">
        <f>I37+J37</f>
        <v>5</v>
      </c>
      <c r="I37" s="132">
        <v>3.9</v>
      </c>
      <c r="J37" s="132">
        <v>1.1</v>
      </c>
      <c r="K37" s="266"/>
      <c r="L37" s="266"/>
      <c r="M37" s="266"/>
      <c r="N37" s="267"/>
      <c r="O37" s="267"/>
    </row>
    <row r="38" spans="1:15" ht="24.75" customHeight="1">
      <c r="A38" s="489" t="s">
        <v>232</v>
      </c>
      <c r="B38" s="394">
        <v>59</v>
      </c>
      <c r="C38" s="395">
        <v>49</v>
      </c>
      <c r="D38" s="395">
        <v>10</v>
      </c>
      <c r="E38" s="132">
        <v>4.7</v>
      </c>
      <c r="F38" s="132">
        <v>3.9</v>
      </c>
      <c r="G38" s="132">
        <v>0.8</v>
      </c>
      <c r="H38" s="132">
        <v>4.8</v>
      </c>
      <c r="I38" s="132">
        <v>3.8</v>
      </c>
      <c r="J38" s="132">
        <v>1</v>
      </c>
      <c r="K38" s="266"/>
      <c r="L38" s="266"/>
      <c r="M38" s="266"/>
      <c r="N38" s="267"/>
      <c r="O38" s="267"/>
    </row>
    <row r="39" spans="1:15" ht="24.75" customHeight="1">
      <c r="A39" s="489" t="s">
        <v>233</v>
      </c>
      <c r="B39" s="394">
        <v>48</v>
      </c>
      <c r="C39" s="395">
        <v>39</v>
      </c>
      <c r="D39" s="395">
        <v>9</v>
      </c>
      <c r="E39" s="395">
        <v>3.6</v>
      </c>
      <c r="F39" s="395">
        <v>2.9</v>
      </c>
      <c r="G39" s="395">
        <v>0.7</v>
      </c>
      <c r="H39" s="132">
        <v>4.7</v>
      </c>
      <c r="I39" s="395">
        <v>3.7</v>
      </c>
      <c r="J39" s="132">
        <v>1</v>
      </c>
      <c r="K39" s="266"/>
      <c r="L39" s="266"/>
      <c r="M39" s="266"/>
      <c r="N39" s="267"/>
      <c r="O39" s="267"/>
    </row>
    <row r="40" spans="1:15" ht="24.75" customHeight="1">
      <c r="A40" s="489" t="s">
        <v>467</v>
      </c>
      <c r="B40" s="394">
        <v>56</v>
      </c>
      <c r="C40" s="395">
        <v>44</v>
      </c>
      <c r="D40" s="395">
        <v>12</v>
      </c>
      <c r="E40" s="132">
        <v>4</v>
      </c>
      <c r="F40" s="395">
        <v>3.2</v>
      </c>
      <c r="G40" s="395">
        <v>0.9</v>
      </c>
      <c r="H40" s="132" t="s">
        <v>848</v>
      </c>
      <c r="I40" s="395">
        <v>3.5</v>
      </c>
      <c r="J40" s="132">
        <v>1</v>
      </c>
      <c r="K40" s="266"/>
      <c r="L40" s="266"/>
      <c r="M40" s="266"/>
      <c r="N40" s="267"/>
      <c r="O40" s="267"/>
    </row>
    <row r="41" spans="1:12" s="13" customFormat="1" ht="24.75" customHeight="1">
      <c r="A41" s="393" t="s">
        <v>342</v>
      </c>
      <c r="B41" s="15">
        <v>61</v>
      </c>
      <c r="C41" s="16">
        <v>47</v>
      </c>
      <c r="D41" s="16">
        <v>14</v>
      </c>
      <c r="E41" s="132">
        <v>4.3</v>
      </c>
      <c r="F41" s="16">
        <v>3.3</v>
      </c>
      <c r="G41" s="132">
        <v>1</v>
      </c>
      <c r="H41" s="132">
        <v>4.3</v>
      </c>
      <c r="I41" s="16">
        <v>3.4</v>
      </c>
      <c r="J41" s="132">
        <v>0.9</v>
      </c>
      <c r="K41" s="16"/>
      <c r="L41" s="16"/>
    </row>
    <row r="42" spans="1:12" s="13" customFormat="1" ht="24.75" customHeight="1">
      <c r="A42" s="393" t="s">
        <v>584</v>
      </c>
      <c r="B42" s="15">
        <v>56</v>
      </c>
      <c r="C42" s="16">
        <v>44</v>
      </c>
      <c r="D42" s="16">
        <v>12</v>
      </c>
      <c r="E42" s="132">
        <v>3.9</v>
      </c>
      <c r="F42" s="16">
        <v>3.1</v>
      </c>
      <c r="G42" s="132">
        <v>0.8</v>
      </c>
      <c r="H42" s="132">
        <v>4.2</v>
      </c>
      <c r="I42" s="16">
        <v>3.4</v>
      </c>
      <c r="J42" s="132">
        <v>0.8</v>
      </c>
      <c r="K42" s="16"/>
      <c r="L42" s="16"/>
    </row>
    <row r="43" spans="1:12" s="7" customFormat="1" ht="24.75" customHeight="1">
      <c r="A43" s="396" t="s">
        <v>833</v>
      </c>
      <c r="B43" s="397">
        <f>SUM(C43:D43)</f>
        <v>67</v>
      </c>
      <c r="C43" s="609">
        <v>48</v>
      </c>
      <c r="D43" s="609">
        <v>19</v>
      </c>
      <c r="E43" s="609">
        <v>4.6</v>
      </c>
      <c r="F43" s="609">
        <v>3.3</v>
      </c>
      <c r="G43" s="609">
        <v>1.3</v>
      </c>
      <c r="H43" s="604">
        <v>4.2</v>
      </c>
      <c r="I43" s="609">
        <v>3.4</v>
      </c>
      <c r="J43" s="604">
        <v>0.8</v>
      </c>
      <c r="K43" s="398"/>
      <c r="L43" s="256"/>
    </row>
    <row r="44" spans="1:13" ht="7.5" customHeight="1" thickBot="1">
      <c r="A44" s="217"/>
      <c r="B44" s="399"/>
      <c r="C44" s="400"/>
      <c r="D44" s="400"/>
      <c r="E44" s="401"/>
      <c r="F44" s="401"/>
      <c r="G44" s="401"/>
      <c r="H44" s="401"/>
      <c r="I44" s="401"/>
      <c r="J44" s="401"/>
      <c r="K44" s="18"/>
      <c r="L44" s="18"/>
      <c r="M44" s="18"/>
    </row>
    <row r="45" spans="1:13" ht="22.5" customHeight="1">
      <c r="A45" s="721" t="s">
        <v>849</v>
      </c>
      <c r="B45" s="721"/>
      <c r="C45" s="721"/>
      <c r="D45" s="721"/>
      <c r="E45" s="721"/>
      <c r="F45" s="721"/>
      <c r="G45" s="721"/>
      <c r="H45" s="721"/>
      <c r="I45" s="721"/>
      <c r="J45" s="721"/>
      <c r="M45" s="18"/>
    </row>
    <row r="46" spans="1:13" ht="22.5" customHeight="1">
      <c r="A46" s="264" t="s">
        <v>850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402"/>
      <c r="L46" s="847"/>
      <c r="M46" s="847"/>
    </row>
    <row r="47" spans="1:13" ht="17.25">
      <c r="A47" s="851" t="s">
        <v>851</v>
      </c>
      <c r="B47" s="851"/>
      <c r="C47" s="851"/>
      <c r="D47" s="851"/>
      <c r="E47" s="851"/>
      <c r="F47" s="851"/>
      <c r="G47" s="851"/>
      <c r="H47" s="851"/>
      <c r="I47" s="851"/>
      <c r="J47" s="851"/>
      <c r="K47" s="18"/>
      <c r="L47" s="18"/>
      <c r="M47" s="18"/>
    </row>
    <row r="48" spans="2:12" ht="17.25">
      <c r="B48" s="18"/>
      <c r="C48" s="18"/>
      <c r="D48" s="18"/>
      <c r="E48" s="18"/>
      <c r="F48" s="18"/>
      <c r="G48" s="18"/>
      <c r="H48" s="719" t="s">
        <v>846</v>
      </c>
      <c r="I48" s="846"/>
      <c r="J48" s="846"/>
      <c r="K48" s="18"/>
      <c r="L48" s="18"/>
    </row>
    <row r="49" spans="1:2" ht="17.25">
      <c r="A49" s="18"/>
      <c r="B49" s="490"/>
    </row>
    <row r="50" ht="17.25">
      <c r="B50" s="490"/>
    </row>
    <row r="51" ht="17.25">
      <c r="B51" s="491"/>
    </row>
  </sheetData>
  <mergeCells count="11">
    <mergeCell ref="A1:G1"/>
    <mergeCell ref="I2:J2"/>
    <mergeCell ref="B3:G3"/>
    <mergeCell ref="H3:J3"/>
    <mergeCell ref="H48:J48"/>
    <mergeCell ref="L46:M46"/>
    <mergeCell ref="H4:J4"/>
    <mergeCell ref="B4:D4"/>
    <mergeCell ref="E4:G4"/>
    <mergeCell ref="A47:J47"/>
    <mergeCell ref="A45:J45"/>
  </mergeCells>
  <printOptions horizontalCentered="1"/>
  <pageMargins left="0.5905511811023623" right="0.5905511811023623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85" zoomScaleNormal="85" zoomScaleSheetLayoutView="100" workbookViewId="0" topLeftCell="A6">
      <selection activeCell="L14" sqref="L14"/>
    </sheetView>
  </sheetViews>
  <sheetFormatPr defaultColWidth="8.66015625" defaultRowHeight="18"/>
  <cols>
    <col min="1" max="1" width="6" style="0" bestFit="1" customWidth="1"/>
    <col min="2" max="2" width="18.83203125" style="0" customWidth="1"/>
    <col min="3" max="4" width="6.08203125" style="0" customWidth="1"/>
    <col min="5" max="5" width="18.5" style="0" customWidth="1"/>
    <col min="6" max="7" width="6.08203125" style="0" customWidth="1"/>
    <col min="8" max="8" width="18.58203125" style="0" customWidth="1"/>
    <col min="9" max="10" width="6.08203125" style="0" customWidth="1"/>
    <col min="11" max="11" width="6" style="0" bestFit="1" customWidth="1"/>
    <col min="12" max="12" width="18.58203125" style="0" customWidth="1"/>
    <col min="13" max="14" width="6" style="0" customWidth="1"/>
    <col min="15" max="15" width="18.58203125" style="0" customWidth="1"/>
    <col min="16" max="17" width="6" style="0" customWidth="1"/>
    <col min="18" max="18" width="18.58203125" style="0" customWidth="1"/>
    <col min="19" max="20" width="6" style="0" customWidth="1"/>
    <col min="22" max="22" width="10.91015625" style="0" bestFit="1" customWidth="1"/>
  </cols>
  <sheetData>
    <row r="1" spans="1:23" ht="22.5" customHeight="1">
      <c r="A1" s="617" t="s">
        <v>28</v>
      </c>
      <c r="B1" s="617"/>
      <c r="C1" s="617"/>
      <c r="D1" s="617"/>
      <c r="U1" s="17"/>
      <c r="V1" s="17"/>
      <c r="W1" s="17"/>
    </row>
    <row r="2" spans="1:23" ht="22.5" customHeight="1" thickBot="1">
      <c r="A2" s="623" t="s">
        <v>596</v>
      </c>
      <c r="B2" s="623"/>
      <c r="C2" s="623"/>
      <c r="D2" s="623"/>
      <c r="E2" s="623"/>
      <c r="F2" s="623"/>
      <c r="G2" s="623"/>
      <c r="H2" s="623"/>
      <c r="I2" s="623"/>
      <c r="J2" s="623"/>
      <c r="K2" s="18"/>
      <c r="L2" s="18"/>
      <c r="M2" s="18"/>
      <c r="N2" s="18"/>
      <c r="O2" s="18"/>
      <c r="P2" s="18"/>
      <c r="Q2" s="18"/>
      <c r="R2" s="18"/>
      <c r="S2" s="18"/>
      <c r="T2" s="18"/>
      <c r="U2" s="17"/>
      <c r="V2" s="17"/>
      <c r="W2" s="17"/>
    </row>
    <row r="3" spans="1:20" ht="17.25" customHeight="1">
      <c r="A3" s="19"/>
      <c r="B3" s="624" t="s">
        <v>592</v>
      </c>
      <c r="C3" s="625"/>
      <c r="D3" s="626"/>
      <c r="E3" s="624" t="s">
        <v>468</v>
      </c>
      <c r="F3" s="625"/>
      <c r="G3" s="626"/>
      <c r="H3" s="624" t="s">
        <v>27</v>
      </c>
      <c r="I3" s="625"/>
      <c r="J3" s="626"/>
      <c r="K3" s="20"/>
      <c r="L3" s="620" t="s">
        <v>77</v>
      </c>
      <c r="M3" s="621"/>
      <c r="N3" s="622"/>
      <c r="O3" s="620" t="s">
        <v>78</v>
      </c>
      <c r="P3" s="621"/>
      <c r="Q3" s="622"/>
      <c r="R3" s="620" t="s">
        <v>30</v>
      </c>
      <c r="S3" s="621"/>
      <c r="T3" s="621"/>
    </row>
    <row r="4" spans="1:23" ht="17.25" customHeight="1">
      <c r="A4" s="21"/>
      <c r="B4" s="22" t="s">
        <v>33</v>
      </c>
      <c r="C4" s="22" t="s">
        <v>34</v>
      </c>
      <c r="D4" s="23" t="s">
        <v>35</v>
      </c>
      <c r="E4" s="22" t="s">
        <v>33</v>
      </c>
      <c r="F4" s="22" t="s">
        <v>34</v>
      </c>
      <c r="G4" s="23" t="s">
        <v>35</v>
      </c>
      <c r="H4" s="22" t="s">
        <v>33</v>
      </c>
      <c r="I4" s="22" t="s">
        <v>34</v>
      </c>
      <c r="J4" s="23" t="s">
        <v>35</v>
      </c>
      <c r="K4" s="24"/>
      <c r="L4" s="25" t="s">
        <v>33</v>
      </c>
      <c r="M4" s="25" t="s">
        <v>34</v>
      </c>
      <c r="N4" s="26" t="s">
        <v>35</v>
      </c>
      <c r="O4" s="27" t="s">
        <v>33</v>
      </c>
      <c r="P4" s="25" t="s">
        <v>34</v>
      </c>
      <c r="Q4" s="25" t="s">
        <v>35</v>
      </c>
      <c r="R4" s="25" t="s">
        <v>33</v>
      </c>
      <c r="S4" s="25" t="s">
        <v>34</v>
      </c>
      <c r="T4" s="25" t="s">
        <v>35</v>
      </c>
      <c r="U4" s="618" t="s">
        <v>595</v>
      </c>
      <c r="V4" s="619"/>
      <c r="W4" s="619"/>
    </row>
    <row r="5" spans="1:22" ht="22.5" customHeight="1">
      <c r="A5" s="526" t="s">
        <v>476</v>
      </c>
      <c r="B5" s="415" t="s">
        <v>84</v>
      </c>
      <c r="C5" s="527">
        <v>3310</v>
      </c>
      <c r="D5" s="416">
        <f>+C5/$V$5*100000</f>
        <v>226.13259294835228</v>
      </c>
      <c r="E5" s="28" t="s">
        <v>84</v>
      </c>
      <c r="F5" s="29">
        <v>3057</v>
      </c>
      <c r="G5" s="30">
        <v>210.70581277854592</v>
      </c>
      <c r="H5" s="28" t="s">
        <v>84</v>
      </c>
      <c r="I5" s="29">
        <v>3261</v>
      </c>
      <c r="J5" s="30">
        <v>226.8</v>
      </c>
      <c r="K5" s="32" t="s">
        <v>477</v>
      </c>
      <c r="L5" s="33" t="s">
        <v>37</v>
      </c>
      <c r="M5" s="29">
        <v>2573</v>
      </c>
      <c r="N5" s="30">
        <v>194.9</v>
      </c>
      <c r="O5" s="33" t="s">
        <v>37</v>
      </c>
      <c r="P5" s="29">
        <v>2494</v>
      </c>
      <c r="Q5" s="31">
        <v>190.6</v>
      </c>
      <c r="R5" s="33" t="s">
        <v>37</v>
      </c>
      <c r="S5" s="29">
        <v>2342</v>
      </c>
      <c r="T5" s="31">
        <v>180.7</v>
      </c>
      <c r="V5" s="528">
        <v>1463743</v>
      </c>
    </row>
    <row r="6" spans="1:20" ht="22.5" customHeight="1">
      <c r="A6" s="258" t="s">
        <v>478</v>
      </c>
      <c r="B6" s="529" t="s">
        <v>39</v>
      </c>
      <c r="C6" s="530">
        <v>1092</v>
      </c>
      <c r="D6" s="417">
        <f aca="true" t="shared" si="0" ref="D6:D14">+C6/$V$5*100000</f>
        <v>74.60326027178269</v>
      </c>
      <c r="E6" s="38" t="s">
        <v>39</v>
      </c>
      <c r="F6" s="39">
        <v>1043</v>
      </c>
      <c r="G6" s="40">
        <v>71.88948731698508</v>
      </c>
      <c r="H6" s="38" t="s">
        <v>39</v>
      </c>
      <c r="I6" s="39">
        <v>1071</v>
      </c>
      <c r="J6" s="40">
        <v>74.5</v>
      </c>
      <c r="K6" s="43" t="s">
        <v>478</v>
      </c>
      <c r="L6" s="44" t="s">
        <v>39</v>
      </c>
      <c r="M6" s="39">
        <v>971</v>
      </c>
      <c r="N6" s="40">
        <v>73.6</v>
      </c>
      <c r="O6" s="44" t="s">
        <v>39</v>
      </c>
      <c r="P6" s="39">
        <v>929</v>
      </c>
      <c r="Q6" s="42">
        <v>71</v>
      </c>
      <c r="R6" s="44" t="s">
        <v>40</v>
      </c>
      <c r="S6" s="39">
        <v>881</v>
      </c>
      <c r="T6" s="42">
        <v>68</v>
      </c>
    </row>
    <row r="7" spans="1:20" ht="22.5" customHeight="1">
      <c r="A7" s="258" t="s">
        <v>42</v>
      </c>
      <c r="B7" s="415" t="s">
        <v>85</v>
      </c>
      <c r="C7" s="530">
        <v>1059</v>
      </c>
      <c r="D7" s="417">
        <f t="shared" si="0"/>
        <v>72.34876614269035</v>
      </c>
      <c r="E7" s="28" t="s">
        <v>85</v>
      </c>
      <c r="F7" s="39">
        <v>942</v>
      </c>
      <c r="G7" s="40">
        <v>64.92799333902201</v>
      </c>
      <c r="H7" s="28" t="s">
        <v>85</v>
      </c>
      <c r="I7" s="39">
        <v>1025</v>
      </c>
      <c r="J7" s="40">
        <v>71.3</v>
      </c>
      <c r="K7" s="43" t="s">
        <v>42</v>
      </c>
      <c r="L7" s="44" t="s">
        <v>40</v>
      </c>
      <c r="M7" s="39">
        <v>885</v>
      </c>
      <c r="N7" s="40">
        <v>67</v>
      </c>
      <c r="O7" s="44" t="s">
        <v>40</v>
      </c>
      <c r="P7" s="39">
        <v>872</v>
      </c>
      <c r="Q7" s="42">
        <v>66.6</v>
      </c>
      <c r="R7" s="44" t="s">
        <v>41</v>
      </c>
      <c r="S7" s="39">
        <v>871</v>
      </c>
      <c r="T7" s="42">
        <v>67.2</v>
      </c>
    </row>
    <row r="8" spans="1:20" ht="22.5" customHeight="1">
      <c r="A8" s="258" t="s">
        <v>44</v>
      </c>
      <c r="B8" s="415" t="s">
        <v>86</v>
      </c>
      <c r="C8" s="530">
        <v>844</v>
      </c>
      <c r="D8" s="417">
        <f t="shared" si="0"/>
        <v>57.66039530163423</v>
      </c>
      <c r="E8" s="28" t="s">
        <v>86</v>
      </c>
      <c r="F8" s="39">
        <v>797</v>
      </c>
      <c r="G8" s="40">
        <v>54.93376931125322</v>
      </c>
      <c r="H8" s="28" t="s">
        <v>86</v>
      </c>
      <c r="I8" s="39">
        <v>820</v>
      </c>
      <c r="J8" s="40">
        <v>57</v>
      </c>
      <c r="K8" s="43" t="s">
        <v>44</v>
      </c>
      <c r="L8" s="44" t="s">
        <v>45</v>
      </c>
      <c r="M8" s="39">
        <v>660</v>
      </c>
      <c r="N8" s="40">
        <v>50</v>
      </c>
      <c r="O8" s="44" t="s">
        <v>45</v>
      </c>
      <c r="P8" s="39">
        <v>709</v>
      </c>
      <c r="Q8" s="42">
        <v>54.2</v>
      </c>
      <c r="R8" s="44" t="s">
        <v>45</v>
      </c>
      <c r="S8" s="39">
        <v>608</v>
      </c>
      <c r="T8" s="42">
        <v>46.9</v>
      </c>
    </row>
    <row r="9" spans="1:20" ht="22.5" customHeight="1">
      <c r="A9" s="258" t="s">
        <v>46</v>
      </c>
      <c r="B9" s="415" t="s">
        <v>87</v>
      </c>
      <c r="C9" s="530">
        <v>355</v>
      </c>
      <c r="D9" s="417">
        <f t="shared" si="0"/>
        <v>24.25289138872056</v>
      </c>
      <c r="E9" s="28" t="s">
        <v>87</v>
      </c>
      <c r="F9" s="39">
        <v>327</v>
      </c>
      <c r="G9" s="40">
        <v>22.53869832469235</v>
      </c>
      <c r="H9" s="28" t="s">
        <v>87</v>
      </c>
      <c r="I9" s="39">
        <v>347</v>
      </c>
      <c r="J9" s="40">
        <v>24.1</v>
      </c>
      <c r="K9" s="43" t="s">
        <v>46</v>
      </c>
      <c r="L9" s="44" t="s">
        <v>47</v>
      </c>
      <c r="M9" s="39">
        <v>348</v>
      </c>
      <c r="N9" s="40">
        <v>26.4</v>
      </c>
      <c r="O9" s="44" t="s">
        <v>47</v>
      </c>
      <c r="P9" s="39">
        <v>326</v>
      </c>
      <c r="Q9" s="42">
        <v>24.9</v>
      </c>
      <c r="R9" s="44" t="s">
        <v>47</v>
      </c>
      <c r="S9" s="39">
        <v>309</v>
      </c>
      <c r="T9" s="42">
        <v>23.8</v>
      </c>
    </row>
    <row r="10" spans="1:20" ht="22.5" customHeight="1">
      <c r="A10" s="258" t="s">
        <v>49</v>
      </c>
      <c r="B10" s="415" t="s">
        <v>88</v>
      </c>
      <c r="C10" s="530">
        <v>341</v>
      </c>
      <c r="D10" s="417">
        <f t="shared" si="0"/>
        <v>23.296439333954115</v>
      </c>
      <c r="E10" s="28" t="s">
        <v>88</v>
      </c>
      <c r="F10" s="39">
        <v>307</v>
      </c>
      <c r="G10" s="40">
        <v>21.16018466568976</v>
      </c>
      <c r="H10" s="28" t="s">
        <v>88</v>
      </c>
      <c r="I10" s="39">
        <v>329</v>
      </c>
      <c r="J10" s="40">
        <v>22.9</v>
      </c>
      <c r="K10" s="43" t="s">
        <v>49</v>
      </c>
      <c r="L10" s="48" t="s">
        <v>50</v>
      </c>
      <c r="M10" s="39">
        <v>344</v>
      </c>
      <c r="N10" s="40">
        <v>26.1</v>
      </c>
      <c r="O10" s="48" t="s">
        <v>50</v>
      </c>
      <c r="P10" s="39">
        <v>250</v>
      </c>
      <c r="Q10" s="42">
        <v>19.1</v>
      </c>
      <c r="R10" s="48" t="s">
        <v>50</v>
      </c>
      <c r="S10" s="39">
        <v>226</v>
      </c>
      <c r="T10" s="42">
        <v>17.4</v>
      </c>
    </row>
    <row r="11" spans="1:20" ht="22.5" customHeight="1">
      <c r="A11" s="258" t="s">
        <v>51</v>
      </c>
      <c r="B11" s="418" t="s">
        <v>90</v>
      </c>
      <c r="C11" s="530">
        <v>197</v>
      </c>
      <c r="D11" s="417">
        <f t="shared" si="0"/>
        <v>13.458646770642114</v>
      </c>
      <c r="E11" s="28" t="s">
        <v>89</v>
      </c>
      <c r="F11" s="39">
        <v>171</v>
      </c>
      <c r="G11" s="40">
        <v>11.786291784472146</v>
      </c>
      <c r="H11" s="28" t="s">
        <v>89</v>
      </c>
      <c r="I11" s="39">
        <v>162</v>
      </c>
      <c r="J11" s="40">
        <v>11.3</v>
      </c>
      <c r="K11" s="43" t="s">
        <v>51</v>
      </c>
      <c r="L11" s="48" t="s">
        <v>55</v>
      </c>
      <c r="M11" s="39">
        <v>131</v>
      </c>
      <c r="N11" s="40">
        <v>9.9</v>
      </c>
      <c r="O11" s="48" t="s">
        <v>52</v>
      </c>
      <c r="P11" s="39">
        <v>156</v>
      </c>
      <c r="Q11" s="42">
        <v>11.9</v>
      </c>
      <c r="R11" s="48" t="s">
        <v>52</v>
      </c>
      <c r="S11" s="39">
        <v>152</v>
      </c>
      <c r="T11" s="42">
        <v>11.7</v>
      </c>
    </row>
    <row r="12" spans="1:20" ht="22.5" customHeight="1">
      <c r="A12" s="258" t="s">
        <v>54</v>
      </c>
      <c r="B12" s="415" t="s">
        <v>89</v>
      </c>
      <c r="C12" s="530">
        <v>177</v>
      </c>
      <c r="D12" s="417">
        <f t="shared" si="0"/>
        <v>12.092286692404336</v>
      </c>
      <c r="E12" s="50" t="s">
        <v>90</v>
      </c>
      <c r="F12" s="39">
        <v>159</v>
      </c>
      <c r="G12" s="40">
        <v>10.959183589070593</v>
      </c>
      <c r="H12" s="50" t="s">
        <v>90</v>
      </c>
      <c r="I12" s="39">
        <v>153</v>
      </c>
      <c r="J12" s="40">
        <v>10.6</v>
      </c>
      <c r="K12" s="43" t="s">
        <v>54</v>
      </c>
      <c r="L12" s="48" t="s">
        <v>52</v>
      </c>
      <c r="M12" s="39">
        <v>128</v>
      </c>
      <c r="N12" s="40">
        <v>9.7</v>
      </c>
      <c r="O12" s="48" t="s">
        <v>55</v>
      </c>
      <c r="P12" s="39">
        <v>128</v>
      </c>
      <c r="Q12" s="42">
        <v>9.8</v>
      </c>
      <c r="R12" s="48" t="s">
        <v>55</v>
      </c>
      <c r="S12" s="39">
        <v>101</v>
      </c>
      <c r="T12" s="42">
        <v>7.8</v>
      </c>
    </row>
    <row r="13" spans="1:20" ht="22.5" customHeight="1">
      <c r="A13" s="531" t="s">
        <v>57</v>
      </c>
      <c r="B13" s="532" t="s">
        <v>59</v>
      </c>
      <c r="C13" s="533">
        <v>161</v>
      </c>
      <c r="D13" s="417">
        <f t="shared" si="0"/>
        <v>10.999198629814114</v>
      </c>
      <c r="E13" s="48" t="s">
        <v>58</v>
      </c>
      <c r="F13" s="52">
        <v>147</v>
      </c>
      <c r="G13" s="40">
        <v>10.132075393669037</v>
      </c>
      <c r="H13" s="48" t="s">
        <v>58</v>
      </c>
      <c r="I13" s="52">
        <v>142</v>
      </c>
      <c r="J13" s="40">
        <v>9.9</v>
      </c>
      <c r="K13" s="43" t="s">
        <v>57</v>
      </c>
      <c r="L13" s="48" t="s">
        <v>59</v>
      </c>
      <c r="M13" s="39">
        <v>98</v>
      </c>
      <c r="N13" s="40">
        <v>7.4</v>
      </c>
      <c r="O13" s="48" t="s">
        <v>60</v>
      </c>
      <c r="P13" s="39">
        <v>108</v>
      </c>
      <c r="Q13" s="42">
        <v>8.3</v>
      </c>
      <c r="R13" s="48" t="s">
        <v>59</v>
      </c>
      <c r="S13" s="39">
        <v>93</v>
      </c>
      <c r="T13" s="42">
        <v>7.2</v>
      </c>
    </row>
    <row r="14" spans="1:20" ht="22.5" customHeight="1" thickBot="1">
      <c r="A14" s="534" t="s">
        <v>597</v>
      </c>
      <c r="B14" s="419" t="s">
        <v>58</v>
      </c>
      <c r="C14" s="535">
        <v>142</v>
      </c>
      <c r="D14" s="420">
        <f t="shared" si="0"/>
        <v>9.701156555488225</v>
      </c>
      <c r="E14" s="55" t="s">
        <v>91</v>
      </c>
      <c r="F14" s="56">
        <v>145</v>
      </c>
      <c r="G14" s="57">
        <v>9.994224027768778</v>
      </c>
      <c r="H14" s="55" t="s">
        <v>93</v>
      </c>
      <c r="I14" s="56">
        <v>131</v>
      </c>
      <c r="J14" s="57">
        <v>9.1</v>
      </c>
      <c r="K14" s="60" t="s">
        <v>61</v>
      </c>
      <c r="L14" s="61" t="s">
        <v>60</v>
      </c>
      <c r="M14" s="56">
        <v>89</v>
      </c>
      <c r="N14" s="57">
        <v>6.7</v>
      </c>
      <c r="O14" s="61" t="s">
        <v>69</v>
      </c>
      <c r="P14" s="56">
        <v>88</v>
      </c>
      <c r="Q14" s="59">
        <v>6.7</v>
      </c>
      <c r="R14" s="61" t="s">
        <v>60</v>
      </c>
      <c r="S14" s="56">
        <v>83</v>
      </c>
      <c r="T14" s="59">
        <v>6.4</v>
      </c>
    </row>
    <row r="15" spans="1:20" ht="5.25" customHeight="1" thickBo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7.25" customHeight="1">
      <c r="A16" s="20"/>
      <c r="B16" s="620" t="s">
        <v>29</v>
      </c>
      <c r="C16" s="621"/>
      <c r="D16" s="622"/>
      <c r="E16" s="620" t="s">
        <v>472</v>
      </c>
      <c r="F16" s="621"/>
      <c r="G16" s="622"/>
      <c r="H16" s="620" t="s">
        <v>63</v>
      </c>
      <c r="I16" s="621"/>
      <c r="J16" s="621"/>
      <c r="K16" s="20"/>
      <c r="L16" s="620" t="s">
        <v>31</v>
      </c>
      <c r="M16" s="621"/>
      <c r="N16" s="622"/>
      <c r="O16" s="620" t="s">
        <v>32</v>
      </c>
      <c r="P16" s="621"/>
      <c r="Q16" s="622"/>
      <c r="R16" s="620" t="s">
        <v>66</v>
      </c>
      <c r="S16" s="621"/>
      <c r="T16" s="621"/>
    </row>
    <row r="17" spans="1:20" ht="17.25" customHeight="1">
      <c r="A17" s="24"/>
      <c r="B17" s="25" t="s">
        <v>33</v>
      </c>
      <c r="C17" s="25" t="s">
        <v>34</v>
      </c>
      <c r="D17" s="26" t="s">
        <v>35</v>
      </c>
      <c r="E17" s="27" t="s">
        <v>33</v>
      </c>
      <c r="F17" s="25" t="s">
        <v>34</v>
      </c>
      <c r="G17" s="25" t="s">
        <v>35</v>
      </c>
      <c r="H17" s="25" t="s">
        <v>33</v>
      </c>
      <c r="I17" s="25" t="s">
        <v>34</v>
      </c>
      <c r="J17" s="25" t="s">
        <v>35</v>
      </c>
      <c r="K17" s="24"/>
      <c r="L17" s="25" t="s">
        <v>33</v>
      </c>
      <c r="M17" s="25" t="s">
        <v>34</v>
      </c>
      <c r="N17" s="26" t="s">
        <v>35</v>
      </c>
      <c r="O17" s="25" t="s">
        <v>33</v>
      </c>
      <c r="P17" s="25" t="s">
        <v>34</v>
      </c>
      <c r="Q17" s="25" t="s">
        <v>35</v>
      </c>
      <c r="R17" s="25" t="s">
        <v>33</v>
      </c>
      <c r="S17" s="25" t="s">
        <v>34</v>
      </c>
      <c r="T17" s="25" t="s">
        <v>35</v>
      </c>
    </row>
    <row r="18" spans="1:20" ht="22.5" customHeight="1">
      <c r="A18" s="65" t="s">
        <v>36</v>
      </c>
      <c r="B18" s="28" t="s">
        <v>84</v>
      </c>
      <c r="C18" s="29">
        <v>3030</v>
      </c>
      <c r="D18" s="30">
        <v>212.374642888183</v>
      </c>
      <c r="E18" s="28" t="s">
        <v>37</v>
      </c>
      <c r="F18" s="29">
        <v>2965</v>
      </c>
      <c r="G18" s="31">
        <v>209.62700533152528</v>
      </c>
      <c r="H18" s="66" t="s">
        <v>84</v>
      </c>
      <c r="I18" s="29">
        <v>2941</v>
      </c>
      <c r="J18" s="31">
        <v>218.20372556337148</v>
      </c>
      <c r="K18" s="32" t="s">
        <v>477</v>
      </c>
      <c r="L18" s="33" t="s">
        <v>37</v>
      </c>
      <c r="M18" s="29">
        <v>2324</v>
      </c>
      <c r="N18" s="30">
        <v>183</v>
      </c>
      <c r="O18" s="34" t="s">
        <v>37</v>
      </c>
      <c r="P18" s="35">
        <v>2049</v>
      </c>
      <c r="Q18" s="37">
        <v>160.4</v>
      </c>
      <c r="R18" s="34" t="s">
        <v>37</v>
      </c>
      <c r="S18" s="35">
        <v>1858</v>
      </c>
      <c r="T18" s="37">
        <v>150.2</v>
      </c>
    </row>
    <row r="19" spans="1:20" ht="22.5" customHeight="1">
      <c r="A19" s="68" t="s">
        <v>478</v>
      </c>
      <c r="B19" s="38" t="s">
        <v>39</v>
      </c>
      <c r="C19" s="39">
        <v>1112</v>
      </c>
      <c r="D19" s="40">
        <v>77.94079303355099</v>
      </c>
      <c r="E19" s="41" t="s">
        <v>39</v>
      </c>
      <c r="F19" s="39">
        <v>1033</v>
      </c>
      <c r="G19" s="42">
        <v>73.0336244544572</v>
      </c>
      <c r="H19" s="38" t="s">
        <v>39</v>
      </c>
      <c r="I19" s="39">
        <v>1099</v>
      </c>
      <c r="J19" s="42">
        <v>81.53889642779505</v>
      </c>
      <c r="K19" s="43" t="s">
        <v>478</v>
      </c>
      <c r="L19" s="44" t="s">
        <v>41</v>
      </c>
      <c r="M19" s="39">
        <v>938</v>
      </c>
      <c r="N19" s="40">
        <v>73.9</v>
      </c>
      <c r="O19" s="45" t="s">
        <v>41</v>
      </c>
      <c r="P19" s="46">
        <v>1086</v>
      </c>
      <c r="Q19" s="47">
        <v>85</v>
      </c>
      <c r="R19" s="45" t="s">
        <v>41</v>
      </c>
      <c r="S19" s="46">
        <v>1231</v>
      </c>
      <c r="T19" s="47">
        <v>99.5</v>
      </c>
    </row>
    <row r="20" spans="1:20" ht="22.5" customHeight="1">
      <c r="A20" s="68" t="s">
        <v>42</v>
      </c>
      <c r="B20" s="28" t="s">
        <v>85</v>
      </c>
      <c r="C20" s="39">
        <v>985</v>
      </c>
      <c r="D20" s="40">
        <v>69.03928159896378</v>
      </c>
      <c r="E20" s="28" t="s">
        <v>45</v>
      </c>
      <c r="F20" s="39">
        <v>877</v>
      </c>
      <c r="G20" s="42">
        <v>62.00434525320326</v>
      </c>
      <c r="H20" s="50" t="s">
        <v>85</v>
      </c>
      <c r="I20" s="39">
        <v>855</v>
      </c>
      <c r="J20" s="42">
        <v>63.43562915902162</v>
      </c>
      <c r="K20" s="43" t="s">
        <v>42</v>
      </c>
      <c r="L20" s="44" t="s">
        <v>40</v>
      </c>
      <c r="M20" s="39">
        <v>878</v>
      </c>
      <c r="N20" s="40">
        <v>69.1</v>
      </c>
      <c r="O20" s="45" t="s">
        <v>43</v>
      </c>
      <c r="P20" s="46">
        <v>748</v>
      </c>
      <c r="Q20" s="47">
        <v>58.5</v>
      </c>
      <c r="R20" s="45" t="s">
        <v>40</v>
      </c>
      <c r="S20" s="46">
        <v>729</v>
      </c>
      <c r="T20" s="47">
        <v>58.9</v>
      </c>
    </row>
    <row r="21" spans="1:20" ht="22.5" customHeight="1">
      <c r="A21" s="68" t="s">
        <v>44</v>
      </c>
      <c r="B21" s="28" t="s">
        <v>86</v>
      </c>
      <c r="C21" s="39">
        <v>815</v>
      </c>
      <c r="D21" s="40">
        <v>57.12387259203602</v>
      </c>
      <c r="E21" s="28" t="s">
        <v>40</v>
      </c>
      <c r="F21" s="39">
        <v>780</v>
      </c>
      <c r="G21" s="42">
        <v>55.14639600626972</v>
      </c>
      <c r="H21" s="50" t="s">
        <v>86</v>
      </c>
      <c r="I21" s="39">
        <v>809</v>
      </c>
      <c r="J21" s="42">
        <v>60.02271811654795</v>
      </c>
      <c r="K21" s="43" t="s">
        <v>44</v>
      </c>
      <c r="L21" s="44" t="s">
        <v>45</v>
      </c>
      <c r="M21" s="39">
        <v>660</v>
      </c>
      <c r="N21" s="40">
        <v>52</v>
      </c>
      <c r="O21" s="45" t="s">
        <v>40</v>
      </c>
      <c r="P21" s="46">
        <v>704</v>
      </c>
      <c r="Q21" s="47">
        <v>55.1</v>
      </c>
      <c r="R21" s="45" t="s">
        <v>43</v>
      </c>
      <c r="S21" s="46">
        <v>549</v>
      </c>
      <c r="T21" s="47">
        <v>44.4</v>
      </c>
    </row>
    <row r="22" spans="1:20" ht="22.5" customHeight="1">
      <c r="A22" s="68" t="s">
        <v>46</v>
      </c>
      <c r="B22" s="28" t="s">
        <v>87</v>
      </c>
      <c r="C22" s="39">
        <v>338</v>
      </c>
      <c r="D22" s="40">
        <v>23.690636731421073</v>
      </c>
      <c r="E22" s="28" t="s">
        <v>50</v>
      </c>
      <c r="F22" s="39">
        <v>351</v>
      </c>
      <c r="G22" s="42">
        <v>24.815878202821374</v>
      </c>
      <c r="H22" s="50" t="s">
        <v>87</v>
      </c>
      <c r="I22" s="39">
        <v>343</v>
      </c>
      <c r="J22" s="42">
        <v>25.448445381923293</v>
      </c>
      <c r="K22" s="43" t="s">
        <v>46</v>
      </c>
      <c r="L22" s="44" t="s">
        <v>47</v>
      </c>
      <c r="M22" s="39">
        <v>306</v>
      </c>
      <c r="N22" s="40">
        <v>24.1</v>
      </c>
      <c r="O22" s="45" t="s">
        <v>48</v>
      </c>
      <c r="P22" s="46">
        <v>306</v>
      </c>
      <c r="Q22" s="47">
        <v>23.9</v>
      </c>
      <c r="R22" s="45" t="s">
        <v>48</v>
      </c>
      <c r="S22" s="46">
        <v>215</v>
      </c>
      <c r="T22" s="47">
        <v>17.4</v>
      </c>
    </row>
    <row r="23" spans="1:20" ht="22.5" customHeight="1">
      <c r="A23" s="68" t="s">
        <v>49</v>
      </c>
      <c r="B23" s="28" t="s">
        <v>88</v>
      </c>
      <c r="C23" s="39">
        <v>323</v>
      </c>
      <c r="D23" s="40">
        <v>22.63927711316274</v>
      </c>
      <c r="E23" s="28" t="s">
        <v>47</v>
      </c>
      <c r="F23" s="39">
        <v>347</v>
      </c>
      <c r="G23" s="42">
        <v>24.533076172019992</v>
      </c>
      <c r="H23" s="50" t="s">
        <v>88</v>
      </c>
      <c r="I23" s="39">
        <v>321</v>
      </c>
      <c r="J23" s="42">
        <v>23.816183579001102</v>
      </c>
      <c r="K23" s="43" t="s">
        <v>49</v>
      </c>
      <c r="L23" s="48" t="s">
        <v>50</v>
      </c>
      <c r="M23" s="39">
        <v>184</v>
      </c>
      <c r="N23" s="40">
        <v>14.5</v>
      </c>
      <c r="O23" s="49" t="s">
        <v>50</v>
      </c>
      <c r="P23" s="46">
        <v>203</v>
      </c>
      <c r="Q23" s="47">
        <v>15.9</v>
      </c>
      <c r="R23" s="49" t="s">
        <v>50</v>
      </c>
      <c r="S23" s="46">
        <v>174</v>
      </c>
      <c r="T23" s="47">
        <v>14.1</v>
      </c>
    </row>
    <row r="24" spans="1:20" ht="22.5" customHeight="1">
      <c r="A24" s="68" t="s">
        <v>51</v>
      </c>
      <c r="B24" s="28" t="s">
        <v>89</v>
      </c>
      <c r="C24" s="39">
        <v>146</v>
      </c>
      <c r="D24" s="40">
        <v>10.233233617714427</v>
      </c>
      <c r="E24" s="28" t="s">
        <v>55</v>
      </c>
      <c r="F24" s="39">
        <v>154</v>
      </c>
      <c r="G24" s="42">
        <v>10.887878185853253</v>
      </c>
      <c r="H24" s="50" t="s">
        <v>89</v>
      </c>
      <c r="I24" s="39">
        <v>160</v>
      </c>
      <c r="J24" s="42">
        <v>11.870994930343228</v>
      </c>
      <c r="K24" s="43" t="s">
        <v>51</v>
      </c>
      <c r="L24" s="48" t="s">
        <v>52</v>
      </c>
      <c r="M24" s="39">
        <v>159</v>
      </c>
      <c r="N24" s="40">
        <v>12.5</v>
      </c>
      <c r="O24" s="49" t="s">
        <v>68</v>
      </c>
      <c r="P24" s="46">
        <v>172</v>
      </c>
      <c r="Q24" s="47">
        <v>13.5</v>
      </c>
      <c r="R24" s="49" t="s">
        <v>68</v>
      </c>
      <c r="S24" s="46">
        <v>145</v>
      </c>
      <c r="T24" s="47">
        <v>11.7</v>
      </c>
    </row>
    <row r="25" spans="1:20" ht="22.5" customHeight="1">
      <c r="A25" s="68" t="s">
        <v>54</v>
      </c>
      <c r="B25" s="50" t="s">
        <v>91</v>
      </c>
      <c r="C25" s="39">
        <v>129</v>
      </c>
      <c r="D25" s="40">
        <v>9.041692717021652</v>
      </c>
      <c r="E25" s="28" t="s">
        <v>473</v>
      </c>
      <c r="F25" s="39">
        <v>136</v>
      </c>
      <c r="G25" s="42">
        <v>9.615269047247027</v>
      </c>
      <c r="H25" s="50" t="s">
        <v>92</v>
      </c>
      <c r="I25" s="39">
        <v>134</v>
      </c>
      <c r="J25" s="42">
        <v>9.941958254162454</v>
      </c>
      <c r="K25" s="43" t="s">
        <v>54</v>
      </c>
      <c r="L25" s="48" t="s">
        <v>55</v>
      </c>
      <c r="M25" s="39">
        <v>121</v>
      </c>
      <c r="N25" s="40">
        <v>9.5</v>
      </c>
      <c r="O25" s="51" t="s">
        <v>56</v>
      </c>
      <c r="P25" s="46">
        <v>141</v>
      </c>
      <c r="Q25" s="47">
        <v>11</v>
      </c>
      <c r="R25" s="51" t="s">
        <v>56</v>
      </c>
      <c r="S25" s="46">
        <v>144</v>
      </c>
      <c r="T25" s="47">
        <v>11.6</v>
      </c>
    </row>
    <row r="26" spans="1:20" ht="22.5" customHeight="1">
      <c r="A26" s="68" t="s">
        <v>57</v>
      </c>
      <c r="B26" s="50" t="s">
        <v>93</v>
      </c>
      <c r="C26" s="52">
        <v>125</v>
      </c>
      <c r="D26" s="40">
        <v>8.761330152152764</v>
      </c>
      <c r="E26" s="53" t="s">
        <v>52</v>
      </c>
      <c r="F26" s="52">
        <v>131</v>
      </c>
      <c r="G26" s="42">
        <v>9.2617665087453</v>
      </c>
      <c r="H26" s="50" t="s">
        <v>93</v>
      </c>
      <c r="I26" s="52">
        <v>118</v>
      </c>
      <c r="J26" s="42">
        <v>8.75485876112813</v>
      </c>
      <c r="K26" s="43" t="s">
        <v>57</v>
      </c>
      <c r="L26" s="48" t="s">
        <v>60</v>
      </c>
      <c r="M26" s="39">
        <v>107</v>
      </c>
      <c r="N26" s="40">
        <v>8.4</v>
      </c>
      <c r="O26" s="54" t="s">
        <v>474</v>
      </c>
      <c r="P26" s="46">
        <v>90</v>
      </c>
      <c r="Q26" s="47">
        <v>7</v>
      </c>
      <c r="R26" s="49" t="s">
        <v>69</v>
      </c>
      <c r="S26" s="46">
        <v>95</v>
      </c>
      <c r="T26" s="47">
        <v>7.7</v>
      </c>
    </row>
    <row r="27" spans="1:20" ht="22.5" customHeight="1" thickBot="1">
      <c r="A27" s="70" t="s">
        <v>61</v>
      </c>
      <c r="B27" s="55" t="s">
        <v>94</v>
      </c>
      <c r="C27" s="56">
        <v>125</v>
      </c>
      <c r="D27" s="57">
        <v>8.761330152152764</v>
      </c>
      <c r="E27" s="58" t="s">
        <v>60</v>
      </c>
      <c r="F27" s="56">
        <v>128</v>
      </c>
      <c r="G27" s="59">
        <v>9.049664985644261</v>
      </c>
      <c r="H27" s="55" t="s">
        <v>91</v>
      </c>
      <c r="I27" s="56">
        <v>115</v>
      </c>
      <c r="J27" s="59">
        <v>8.532277606184195</v>
      </c>
      <c r="K27" s="60" t="s">
        <v>61</v>
      </c>
      <c r="L27" s="61" t="s">
        <v>62</v>
      </c>
      <c r="M27" s="56">
        <v>83</v>
      </c>
      <c r="N27" s="57">
        <v>6.5</v>
      </c>
      <c r="O27" s="62" t="s">
        <v>60</v>
      </c>
      <c r="P27" s="63">
        <v>73</v>
      </c>
      <c r="Q27" s="64">
        <v>5.7</v>
      </c>
      <c r="R27" s="71" t="s">
        <v>474</v>
      </c>
      <c r="S27" s="63">
        <v>64</v>
      </c>
      <c r="T27" s="64">
        <v>5.2</v>
      </c>
    </row>
    <row r="28" spans="1:20" ht="5.25" customHeight="1" thickBo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7.25" customHeight="1">
      <c r="A29" s="20"/>
      <c r="B29" s="620" t="s">
        <v>64</v>
      </c>
      <c r="C29" s="621"/>
      <c r="D29" s="622"/>
      <c r="E29" s="620" t="s">
        <v>65</v>
      </c>
      <c r="F29" s="621"/>
      <c r="G29" s="622"/>
      <c r="H29" s="620" t="s">
        <v>70</v>
      </c>
      <c r="I29" s="621"/>
      <c r="J29" s="621"/>
      <c r="K29" s="20"/>
      <c r="L29" s="620" t="s">
        <v>479</v>
      </c>
      <c r="M29" s="621"/>
      <c r="N29" s="622"/>
      <c r="O29" s="620" t="s">
        <v>73</v>
      </c>
      <c r="P29" s="621"/>
      <c r="Q29" s="621"/>
      <c r="R29" s="620" t="s">
        <v>480</v>
      </c>
      <c r="S29" s="621"/>
      <c r="T29" s="621"/>
    </row>
    <row r="30" spans="1:20" ht="17.25" customHeight="1">
      <c r="A30" s="24"/>
      <c r="B30" s="25" t="s">
        <v>33</v>
      </c>
      <c r="C30" s="25" t="s">
        <v>34</v>
      </c>
      <c r="D30" s="26" t="s">
        <v>35</v>
      </c>
      <c r="E30" s="25" t="s">
        <v>33</v>
      </c>
      <c r="F30" s="25" t="s">
        <v>34</v>
      </c>
      <c r="G30" s="25" t="s">
        <v>35</v>
      </c>
      <c r="H30" s="25" t="s">
        <v>33</v>
      </c>
      <c r="I30" s="25" t="s">
        <v>34</v>
      </c>
      <c r="J30" s="25" t="s">
        <v>35</v>
      </c>
      <c r="K30" s="24"/>
      <c r="L30" s="27" t="s">
        <v>33</v>
      </c>
      <c r="M30" s="25" t="s">
        <v>34</v>
      </c>
      <c r="N30" s="26" t="s">
        <v>35</v>
      </c>
      <c r="O30" s="25" t="s">
        <v>33</v>
      </c>
      <c r="P30" s="25" t="s">
        <v>34</v>
      </c>
      <c r="Q30" s="25" t="s">
        <v>35</v>
      </c>
      <c r="R30" s="25" t="s">
        <v>33</v>
      </c>
      <c r="S30" s="25" t="s">
        <v>34</v>
      </c>
      <c r="T30" s="74" t="s">
        <v>35</v>
      </c>
    </row>
    <row r="31" spans="1:20" ht="22.5" customHeight="1">
      <c r="A31" s="65" t="s">
        <v>36</v>
      </c>
      <c r="B31" s="33" t="s">
        <v>37</v>
      </c>
      <c r="C31" s="29">
        <v>2846</v>
      </c>
      <c r="D31" s="30">
        <v>204.6</v>
      </c>
      <c r="E31" s="33" t="s">
        <v>37</v>
      </c>
      <c r="F31" s="29">
        <v>2823</v>
      </c>
      <c r="G31" s="31">
        <v>212.71962378089353</v>
      </c>
      <c r="H31" s="33" t="s">
        <v>37</v>
      </c>
      <c r="I31" s="29">
        <v>2736</v>
      </c>
      <c r="J31" s="31">
        <v>199.9</v>
      </c>
      <c r="K31" s="32" t="s">
        <v>36</v>
      </c>
      <c r="L31" s="34" t="s">
        <v>37</v>
      </c>
      <c r="M31" s="35">
        <v>1556</v>
      </c>
      <c r="N31" s="67">
        <v>134.1</v>
      </c>
      <c r="O31" s="34" t="s">
        <v>37</v>
      </c>
      <c r="P31" s="35">
        <v>1309</v>
      </c>
      <c r="Q31" s="37">
        <v>120.2</v>
      </c>
      <c r="R31" s="34" t="s">
        <v>37</v>
      </c>
      <c r="S31" s="35">
        <v>1065</v>
      </c>
      <c r="T31" s="37">
        <v>106.3</v>
      </c>
    </row>
    <row r="32" spans="1:20" ht="22.5" customHeight="1">
      <c r="A32" s="68" t="s">
        <v>38</v>
      </c>
      <c r="B32" s="44" t="s">
        <v>39</v>
      </c>
      <c r="C32" s="39">
        <v>1099</v>
      </c>
      <c r="D32" s="40">
        <v>79</v>
      </c>
      <c r="E32" s="44" t="s">
        <v>39</v>
      </c>
      <c r="F32" s="39">
        <v>1020</v>
      </c>
      <c r="G32" s="42">
        <v>76.85937522370223</v>
      </c>
      <c r="H32" s="44" t="s">
        <v>39</v>
      </c>
      <c r="I32" s="39">
        <v>988</v>
      </c>
      <c r="J32" s="42">
        <v>72.2</v>
      </c>
      <c r="K32" s="43" t="s">
        <v>38</v>
      </c>
      <c r="L32" s="45" t="s">
        <v>67</v>
      </c>
      <c r="M32" s="46">
        <v>1046</v>
      </c>
      <c r="N32" s="69">
        <v>90.1</v>
      </c>
      <c r="O32" s="45" t="s">
        <v>40</v>
      </c>
      <c r="P32" s="46">
        <v>990</v>
      </c>
      <c r="Q32" s="47">
        <v>90.6</v>
      </c>
      <c r="R32" s="45" t="s">
        <v>40</v>
      </c>
      <c r="S32" s="46">
        <v>1059</v>
      </c>
      <c r="T32" s="47">
        <v>105.7</v>
      </c>
    </row>
    <row r="33" spans="1:20" ht="22.5" customHeight="1">
      <c r="A33" s="68" t="s">
        <v>42</v>
      </c>
      <c r="B33" s="44" t="s">
        <v>40</v>
      </c>
      <c r="C33" s="39">
        <v>810</v>
      </c>
      <c r="D33" s="40">
        <v>58.2</v>
      </c>
      <c r="E33" s="44" t="s">
        <v>40</v>
      </c>
      <c r="F33" s="39">
        <v>809</v>
      </c>
      <c r="G33" s="42">
        <v>60.96003387840697</v>
      </c>
      <c r="H33" s="44" t="s">
        <v>40</v>
      </c>
      <c r="I33" s="39">
        <v>886</v>
      </c>
      <c r="J33" s="42">
        <v>64.7</v>
      </c>
      <c r="K33" s="43" t="s">
        <v>42</v>
      </c>
      <c r="L33" s="45" t="s">
        <v>40</v>
      </c>
      <c r="M33" s="46">
        <v>848</v>
      </c>
      <c r="N33" s="69">
        <v>73.1</v>
      </c>
      <c r="O33" s="45" t="s">
        <v>67</v>
      </c>
      <c r="P33" s="46">
        <v>831</v>
      </c>
      <c r="Q33" s="47">
        <v>76.3</v>
      </c>
      <c r="R33" s="45" t="s">
        <v>67</v>
      </c>
      <c r="S33" s="46">
        <v>678</v>
      </c>
      <c r="T33" s="47">
        <v>67.7</v>
      </c>
    </row>
    <row r="34" spans="1:20" ht="22.5" customHeight="1">
      <c r="A34" s="68" t="s">
        <v>44</v>
      </c>
      <c r="B34" s="44" t="s">
        <v>45</v>
      </c>
      <c r="C34" s="39">
        <v>799</v>
      </c>
      <c r="D34" s="40">
        <v>57.4</v>
      </c>
      <c r="E34" s="44" t="s">
        <v>45</v>
      </c>
      <c r="F34" s="39">
        <v>786</v>
      </c>
      <c r="G34" s="42">
        <v>59.22693031944113</v>
      </c>
      <c r="H34" s="44" t="s">
        <v>45</v>
      </c>
      <c r="I34" s="39">
        <v>735</v>
      </c>
      <c r="J34" s="42">
        <v>53.7</v>
      </c>
      <c r="K34" s="43" t="s">
        <v>44</v>
      </c>
      <c r="L34" s="45" t="s">
        <v>43</v>
      </c>
      <c r="M34" s="46">
        <v>365</v>
      </c>
      <c r="N34" s="69">
        <v>31.5</v>
      </c>
      <c r="O34" s="45" t="s">
        <v>43</v>
      </c>
      <c r="P34" s="46">
        <v>268</v>
      </c>
      <c r="Q34" s="47">
        <v>24.6</v>
      </c>
      <c r="R34" s="75" t="s">
        <v>482</v>
      </c>
      <c r="S34" s="46">
        <v>239</v>
      </c>
      <c r="T34" s="47">
        <v>23.8</v>
      </c>
    </row>
    <row r="35" spans="1:20" ht="22.5" customHeight="1">
      <c r="A35" s="68" t="s">
        <v>46</v>
      </c>
      <c r="B35" s="44" t="s">
        <v>47</v>
      </c>
      <c r="C35" s="39">
        <v>363</v>
      </c>
      <c r="D35" s="40">
        <v>26.1</v>
      </c>
      <c r="E35" s="44" t="s">
        <v>47</v>
      </c>
      <c r="F35" s="39">
        <v>356</v>
      </c>
      <c r="G35" s="42">
        <v>26.82542899964509</v>
      </c>
      <c r="H35" s="44" t="s">
        <v>47</v>
      </c>
      <c r="I35" s="39">
        <v>326</v>
      </c>
      <c r="J35" s="42">
        <v>23.8</v>
      </c>
      <c r="K35" s="43" t="s">
        <v>46</v>
      </c>
      <c r="L35" s="45" t="s">
        <v>67</v>
      </c>
      <c r="M35" s="46">
        <v>210</v>
      </c>
      <c r="N35" s="69">
        <v>38.6</v>
      </c>
      <c r="O35" s="45" t="s">
        <v>48</v>
      </c>
      <c r="P35" s="46">
        <v>204</v>
      </c>
      <c r="Q35" s="47">
        <v>18.7</v>
      </c>
      <c r="R35" s="45" t="s">
        <v>47</v>
      </c>
      <c r="S35" s="46">
        <v>229</v>
      </c>
      <c r="T35" s="47">
        <v>22.8</v>
      </c>
    </row>
    <row r="36" spans="1:20" ht="22.5" customHeight="1">
      <c r="A36" s="68" t="s">
        <v>49</v>
      </c>
      <c r="B36" s="48" t="s">
        <v>50</v>
      </c>
      <c r="C36" s="39">
        <v>332</v>
      </c>
      <c r="D36" s="40">
        <v>23.9</v>
      </c>
      <c r="E36" s="48" t="s">
        <v>50</v>
      </c>
      <c r="F36" s="39">
        <v>325</v>
      </c>
      <c r="G36" s="42">
        <v>24.48950681147375</v>
      </c>
      <c r="H36" s="48" t="s">
        <v>50</v>
      </c>
      <c r="I36" s="39">
        <v>316</v>
      </c>
      <c r="J36" s="42">
        <v>23.1</v>
      </c>
      <c r="K36" s="43" t="s">
        <v>49</v>
      </c>
      <c r="L36" s="49" t="s">
        <v>50</v>
      </c>
      <c r="M36" s="46">
        <v>225</v>
      </c>
      <c r="N36" s="69">
        <v>19.4</v>
      </c>
      <c r="O36" s="49" t="s">
        <v>53</v>
      </c>
      <c r="P36" s="46">
        <v>189</v>
      </c>
      <c r="Q36" s="47">
        <v>17.4</v>
      </c>
      <c r="R36" s="49" t="s">
        <v>69</v>
      </c>
      <c r="S36" s="46">
        <v>199</v>
      </c>
      <c r="T36" s="47">
        <v>19.9</v>
      </c>
    </row>
    <row r="37" spans="1:20" ht="22.5" customHeight="1">
      <c r="A37" s="68" t="s">
        <v>51</v>
      </c>
      <c r="B37" s="48" t="s">
        <v>52</v>
      </c>
      <c r="C37" s="39">
        <v>170</v>
      </c>
      <c r="D37" s="40">
        <v>12.2</v>
      </c>
      <c r="E37" s="48" t="s">
        <v>52</v>
      </c>
      <c r="F37" s="39">
        <v>132</v>
      </c>
      <c r="G37" s="42">
        <v>9.946507381890877</v>
      </c>
      <c r="H37" s="48" t="s">
        <v>59</v>
      </c>
      <c r="I37" s="39">
        <v>132</v>
      </c>
      <c r="J37" s="42">
        <v>9.6</v>
      </c>
      <c r="K37" s="43" t="s">
        <v>51</v>
      </c>
      <c r="L37" s="49" t="s">
        <v>68</v>
      </c>
      <c r="M37" s="46">
        <v>170</v>
      </c>
      <c r="N37" s="69">
        <v>14.6</v>
      </c>
      <c r="O37" s="49" t="s">
        <v>50</v>
      </c>
      <c r="P37" s="46">
        <v>165</v>
      </c>
      <c r="Q37" s="47">
        <v>15.2</v>
      </c>
      <c r="R37" s="49" t="s">
        <v>50</v>
      </c>
      <c r="S37" s="46">
        <v>174</v>
      </c>
      <c r="T37" s="47">
        <v>17.4</v>
      </c>
    </row>
    <row r="38" spans="1:20" ht="22.5" customHeight="1">
      <c r="A38" s="68" t="s">
        <v>54</v>
      </c>
      <c r="B38" s="48" t="s">
        <v>55</v>
      </c>
      <c r="C38" s="39">
        <v>123</v>
      </c>
      <c r="D38" s="40">
        <v>8.8</v>
      </c>
      <c r="E38" s="48" t="s">
        <v>55</v>
      </c>
      <c r="F38" s="39">
        <v>125</v>
      </c>
      <c r="G38" s="42">
        <v>9.419041081336058</v>
      </c>
      <c r="H38" s="48" t="s">
        <v>55</v>
      </c>
      <c r="I38" s="39">
        <v>131</v>
      </c>
      <c r="J38" s="42">
        <v>9.6</v>
      </c>
      <c r="K38" s="43" t="s">
        <v>54</v>
      </c>
      <c r="L38" s="49" t="s">
        <v>69</v>
      </c>
      <c r="M38" s="46">
        <v>122</v>
      </c>
      <c r="N38" s="69">
        <v>10.5</v>
      </c>
      <c r="O38" s="49" t="s">
        <v>69</v>
      </c>
      <c r="P38" s="46">
        <v>162</v>
      </c>
      <c r="Q38" s="47">
        <v>14.9</v>
      </c>
      <c r="R38" s="49" t="s">
        <v>74</v>
      </c>
      <c r="S38" s="46">
        <v>137</v>
      </c>
      <c r="T38" s="47">
        <v>13.7</v>
      </c>
    </row>
    <row r="39" spans="1:20" ht="22.5" customHeight="1">
      <c r="A39" s="68" t="s">
        <v>57</v>
      </c>
      <c r="B39" s="48" t="s">
        <v>59</v>
      </c>
      <c r="C39" s="39">
        <v>121</v>
      </c>
      <c r="D39" s="40">
        <v>8.7</v>
      </c>
      <c r="E39" s="48" t="s">
        <v>59</v>
      </c>
      <c r="F39" s="39">
        <v>120</v>
      </c>
      <c r="G39" s="42">
        <v>9.042279438082614</v>
      </c>
      <c r="H39" s="48" t="s">
        <v>52</v>
      </c>
      <c r="I39" s="39">
        <v>128</v>
      </c>
      <c r="J39" s="42">
        <v>9.4</v>
      </c>
      <c r="K39" s="43" t="s">
        <v>57</v>
      </c>
      <c r="L39" s="54" t="s">
        <v>474</v>
      </c>
      <c r="M39" s="46">
        <v>104</v>
      </c>
      <c r="N39" s="69">
        <v>9</v>
      </c>
      <c r="O39" s="54" t="s">
        <v>474</v>
      </c>
      <c r="P39" s="46">
        <v>123</v>
      </c>
      <c r="Q39" s="47">
        <v>11.3</v>
      </c>
      <c r="R39" s="54" t="s">
        <v>474</v>
      </c>
      <c r="S39" s="46">
        <v>88</v>
      </c>
      <c r="T39" s="47">
        <v>8.8</v>
      </c>
    </row>
    <row r="40" spans="1:20" ht="22.5" customHeight="1" thickBot="1">
      <c r="A40" s="70" t="s">
        <v>61</v>
      </c>
      <c r="B40" s="61" t="s">
        <v>58</v>
      </c>
      <c r="C40" s="56">
        <v>109</v>
      </c>
      <c r="D40" s="57">
        <v>7.8</v>
      </c>
      <c r="E40" s="61" t="s">
        <v>58</v>
      </c>
      <c r="F40" s="56">
        <v>110</v>
      </c>
      <c r="G40" s="59">
        <v>8.28875615157573</v>
      </c>
      <c r="H40" s="61" t="s">
        <v>58</v>
      </c>
      <c r="I40" s="56">
        <v>115</v>
      </c>
      <c r="J40" s="59">
        <v>8.4</v>
      </c>
      <c r="K40" s="60" t="s">
        <v>61</v>
      </c>
      <c r="L40" s="72" t="s">
        <v>56</v>
      </c>
      <c r="M40" s="63">
        <v>92</v>
      </c>
      <c r="N40" s="73">
        <v>7.9</v>
      </c>
      <c r="O40" s="72" t="s">
        <v>56</v>
      </c>
      <c r="P40" s="63">
        <v>69</v>
      </c>
      <c r="Q40" s="64">
        <v>6.3</v>
      </c>
      <c r="R40" s="62" t="s">
        <v>75</v>
      </c>
      <c r="S40" s="63">
        <v>75</v>
      </c>
      <c r="T40" s="64">
        <v>7.5</v>
      </c>
    </row>
    <row r="41" spans="1:20" ht="5.25" customHeight="1" thickBo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7.25" customHeight="1">
      <c r="A42" s="20"/>
      <c r="B42" s="620" t="s">
        <v>71</v>
      </c>
      <c r="C42" s="621"/>
      <c r="D42" s="622"/>
      <c r="E42" s="620" t="s">
        <v>72</v>
      </c>
      <c r="F42" s="621"/>
      <c r="G42" s="622"/>
      <c r="H42" s="620" t="s">
        <v>76</v>
      </c>
      <c r="I42" s="621"/>
      <c r="J42" s="621"/>
      <c r="K42" s="20"/>
      <c r="L42" s="620" t="s">
        <v>481</v>
      </c>
      <c r="M42" s="621"/>
      <c r="N42" s="622"/>
      <c r="O42" s="620" t="s">
        <v>123</v>
      </c>
      <c r="P42" s="621"/>
      <c r="Q42" s="621"/>
      <c r="R42" s="620" t="s">
        <v>475</v>
      </c>
      <c r="S42" s="621"/>
      <c r="T42" s="621"/>
    </row>
    <row r="43" spans="1:20" ht="17.25" customHeight="1">
      <c r="A43" s="24"/>
      <c r="B43" s="25" t="s">
        <v>33</v>
      </c>
      <c r="C43" s="25" t="s">
        <v>34</v>
      </c>
      <c r="D43" s="26" t="s">
        <v>35</v>
      </c>
      <c r="E43" s="27" t="s">
        <v>33</v>
      </c>
      <c r="F43" s="25" t="s">
        <v>34</v>
      </c>
      <c r="G43" s="25" t="s">
        <v>35</v>
      </c>
      <c r="H43" s="25" t="s">
        <v>33</v>
      </c>
      <c r="I43" s="25" t="s">
        <v>34</v>
      </c>
      <c r="J43" s="25" t="s">
        <v>35</v>
      </c>
      <c r="K43" s="24"/>
      <c r="L43" s="27" t="s">
        <v>33</v>
      </c>
      <c r="M43" s="25" t="s">
        <v>34</v>
      </c>
      <c r="N43" s="26" t="s">
        <v>35</v>
      </c>
      <c r="O43" s="25" t="s">
        <v>33</v>
      </c>
      <c r="P43" s="25" t="s">
        <v>34</v>
      </c>
      <c r="Q43" s="25" t="s">
        <v>35</v>
      </c>
      <c r="R43" s="25" t="s">
        <v>33</v>
      </c>
      <c r="S43" s="25" t="s">
        <v>34</v>
      </c>
      <c r="T43" s="74" t="s">
        <v>35</v>
      </c>
    </row>
    <row r="44" spans="1:20" ht="22.5" customHeight="1">
      <c r="A44" s="76" t="s">
        <v>36</v>
      </c>
      <c r="B44" s="33" t="s">
        <v>37</v>
      </c>
      <c r="C44" s="29">
        <v>3670</v>
      </c>
      <c r="D44" s="30">
        <v>197.1</v>
      </c>
      <c r="E44" s="33" t="s">
        <v>37</v>
      </c>
      <c r="F44" s="29">
        <v>2652</v>
      </c>
      <c r="G44" s="31">
        <v>199.4</v>
      </c>
      <c r="H44" s="33" t="s">
        <v>37</v>
      </c>
      <c r="I44" s="29">
        <v>2615</v>
      </c>
      <c r="J44" s="31">
        <v>196.6</v>
      </c>
      <c r="K44" s="32" t="s">
        <v>36</v>
      </c>
      <c r="L44" s="34" t="s">
        <v>40</v>
      </c>
      <c r="M44" s="35">
        <v>941</v>
      </c>
      <c r="N44" s="67">
        <v>110.3</v>
      </c>
      <c r="O44" s="34" t="s">
        <v>79</v>
      </c>
      <c r="P44" s="35">
        <v>962</v>
      </c>
      <c r="Q44" s="37">
        <v>128.3</v>
      </c>
      <c r="R44" s="34" t="s">
        <v>79</v>
      </c>
      <c r="S44" s="35">
        <v>718</v>
      </c>
      <c r="T44" s="37">
        <v>111</v>
      </c>
    </row>
    <row r="45" spans="1:20" ht="22.5" customHeight="1">
      <c r="A45" s="77" t="s">
        <v>38</v>
      </c>
      <c r="B45" s="44" t="s">
        <v>39</v>
      </c>
      <c r="C45" s="39">
        <v>982</v>
      </c>
      <c r="D45" s="40">
        <v>72.5</v>
      </c>
      <c r="E45" s="44" t="s">
        <v>39</v>
      </c>
      <c r="F45" s="39">
        <v>1010</v>
      </c>
      <c r="G45" s="42">
        <v>75.9</v>
      </c>
      <c r="H45" s="44" t="s">
        <v>39</v>
      </c>
      <c r="I45" s="39">
        <v>1035</v>
      </c>
      <c r="J45" s="42">
        <v>77.8</v>
      </c>
      <c r="K45" s="43" t="s">
        <v>38</v>
      </c>
      <c r="L45" s="45" t="s">
        <v>37</v>
      </c>
      <c r="M45" s="46">
        <v>933</v>
      </c>
      <c r="N45" s="69">
        <v>109.3</v>
      </c>
      <c r="O45" s="45" t="s">
        <v>37</v>
      </c>
      <c r="P45" s="46">
        <v>800</v>
      </c>
      <c r="Q45" s="47">
        <v>106.7</v>
      </c>
      <c r="R45" s="45" t="s">
        <v>37</v>
      </c>
      <c r="S45" s="46">
        <v>602</v>
      </c>
      <c r="T45" s="47">
        <v>93</v>
      </c>
    </row>
    <row r="46" spans="1:20" ht="22.5" customHeight="1">
      <c r="A46" s="77" t="s">
        <v>42</v>
      </c>
      <c r="B46" s="44" t="s">
        <v>40</v>
      </c>
      <c r="C46" s="39">
        <v>841</v>
      </c>
      <c r="D46" s="40">
        <v>62.1</v>
      </c>
      <c r="E46" s="44" t="s">
        <v>40</v>
      </c>
      <c r="F46" s="39">
        <v>900</v>
      </c>
      <c r="G46" s="42">
        <v>67.7</v>
      </c>
      <c r="H46" s="44" t="s">
        <v>40</v>
      </c>
      <c r="I46" s="39">
        <v>846</v>
      </c>
      <c r="J46" s="42">
        <v>63.6</v>
      </c>
      <c r="K46" s="43" t="s">
        <v>42</v>
      </c>
      <c r="L46" s="45" t="s">
        <v>67</v>
      </c>
      <c r="M46" s="46">
        <v>586</v>
      </c>
      <c r="N46" s="69">
        <v>68.7</v>
      </c>
      <c r="O46" s="45" t="s">
        <v>67</v>
      </c>
      <c r="P46" s="46">
        <v>450</v>
      </c>
      <c r="Q46" s="47">
        <v>60</v>
      </c>
      <c r="R46" s="45" t="s">
        <v>67</v>
      </c>
      <c r="S46" s="46">
        <v>310</v>
      </c>
      <c r="T46" s="47">
        <v>47.9</v>
      </c>
    </row>
    <row r="47" spans="1:20" ht="22.5" customHeight="1">
      <c r="A47" s="77" t="s">
        <v>44</v>
      </c>
      <c r="B47" s="44" t="s">
        <v>45</v>
      </c>
      <c r="C47" s="39">
        <v>695</v>
      </c>
      <c r="D47" s="40">
        <v>51.3</v>
      </c>
      <c r="E47" s="44" t="s">
        <v>45</v>
      </c>
      <c r="F47" s="39">
        <v>753</v>
      </c>
      <c r="G47" s="42">
        <v>56.6</v>
      </c>
      <c r="H47" s="44" t="s">
        <v>45</v>
      </c>
      <c r="I47" s="39">
        <v>825</v>
      </c>
      <c r="J47" s="42">
        <v>62</v>
      </c>
      <c r="K47" s="43" t="s">
        <v>44</v>
      </c>
      <c r="L47" s="45" t="s">
        <v>47</v>
      </c>
      <c r="M47" s="46">
        <v>305</v>
      </c>
      <c r="N47" s="69">
        <v>35.7</v>
      </c>
      <c r="O47" s="45" t="s">
        <v>62</v>
      </c>
      <c r="P47" s="46">
        <v>291</v>
      </c>
      <c r="Q47" s="47">
        <v>38.8</v>
      </c>
      <c r="R47" s="45" t="s">
        <v>62</v>
      </c>
      <c r="S47" s="46">
        <v>281</v>
      </c>
      <c r="T47" s="47">
        <v>43.4</v>
      </c>
    </row>
    <row r="48" spans="1:20" ht="22.5" customHeight="1">
      <c r="A48" s="77" t="s">
        <v>46</v>
      </c>
      <c r="B48" s="44" t="s">
        <v>47</v>
      </c>
      <c r="C48" s="39">
        <v>313</v>
      </c>
      <c r="D48" s="40">
        <v>23.1</v>
      </c>
      <c r="E48" s="44" t="s">
        <v>47</v>
      </c>
      <c r="F48" s="39">
        <v>344</v>
      </c>
      <c r="G48" s="42">
        <v>25.9</v>
      </c>
      <c r="H48" s="48" t="s">
        <v>47</v>
      </c>
      <c r="I48" s="39">
        <v>327</v>
      </c>
      <c r="J48" s="42">
        <v>24.6</v>
      </c>
      <c r="K48" s="43" t="s">
        <v>46</v>
      </c>
      <c r="L48" s="75" t="s">
        <v>482</v>
      </c>
      <c r="M48" s="46">
        <v>212</v>
      </c>
      <c r="N48" s="69">
        <v>24.8</v>
      </c>
      <c r="O48" s="45" t="s">
        <v>47</v>
      </c>
      <c r="P48" s="46">
        <v>267</v>
      </c>
      <c r="Q48" s="47">
        <v>35.6</v>
      </c>
      <c r="R48" s="45" t="s">
        <v>47</v>
      </c>
      <c r="S48" s="46">
        <v>279</v>
      </c>
      <c r="T48" s="47">
        <v>43.1</v>
      </c>
    </row>
    <row r="49" spans="1:20" ht="22.5" customHeight="1">
      <c r="A49" s="77" t="s">
        <v>49</v>
      </c>
      <c r="B49" s="48" t="s">
        <v>50</v>
      </c>
      <c r="C49" s="39">
        <v>303</v>
      </c>
      <c r="D49" s="40">
        <v>22.4</v>
      </c>
      <c r="E49" s="48" t="s">
        <v>50</v>
      </c>
      <c r="F49" s="39">
        <v>306</v>
      </c>
      <c r="G49" s="42">
        <v>23</v>
      </c>
      <c r="H49" s="48" t="s">
        <v>80</v>
      </c>
      <c r="I49" s="39">
        <v>327</v>
      </c>
      <c r="J49" s="42">
        <v>24.6</v>
      </c>
      <c r="K49" s="43" t="s">
        <v>49</v>
      </c>
      <c r="L49" s="49" t="s">
        <v>62</v>
      </c>
      <c r="M49" s="46">
        <v>158</v>
      </c>
      <c r="N49" s="69">
        <v>18.5</v>
      </c>
      <c r="O49" s="49" t="s">
        <v>75</v>
      </c>
      <c r="P49" s="46">
        <v>201</v>
      </c>
      <c r="Q49" s="47">
        <v>26.8</v>
      </c>
      <c r="R49" s="49" t="s">
        <v>75</v>
      </c>
      <c r="S49" s="46">
        <v>261</v>
      </c>
      <c r="T49" s="47">
        <v>40.3</v>
      </c>
    </row>
    <row r="50" spans="1:20" ht="22.5" customHeight="1">
      <c r="A50" s="77" t="s">
        <v>51</v>
      </c>
      <c r="B50" s="48" t="s">
        <v>52</v>
      </c>
      <c r="C50" s="39">
        <v>131</v>
      </c>
      <c r="D50" s="40">
        <v>9.7</v>
      </c>
      <c r="E50" s="48" t="s">
        <v>55</v>
      </c>
      <c r="F50" s="39">
        <v>144</v>
      </c>
      <c r="G50" s="42">
        <v>10.8</v>
      </c>
      <c r="H50" s="48" t="s">
        <v>52</v>
      </c>
      <c r="I50" s="39">
        <v>151</v>
      </c>
      <c r="J50" s="42">
        <v>11.4</v>
      </c>
      <c r="K50" s="43" t="s">
        <v>51</v>
      </c>
      <c r="L50" s="49" t="s">
        <v>69</v>
      </c>
      <c r="M50" s="46">
        <v>153</v>
      </c>
      <c r="N50" s="69">
        <v>17.9</v>
      </c>
      <c r="O50" s="49" t="s">
        <v>81</v>
      </c>
      <c r="P50" s="46">
        <v>171</v>
      </c>
      <c r="Q50" s="47">
        <v>22.8</v>
      </c>
      <c r="R50" s="49" t="s">
        <v>81</v>
      </c>
      <c r="S50" s="46">
        <v>190</v>
      </c>
      <c r="T50" s="47">
        <v>29.4</v>
      </c>
    </row>
    <row r="51" spans="1:20" ht="22.5" customHeight="1">
      <c r="A51" s="77" t="s">
        <v>54</v>
      </c>
      <c r="B51" s="48" t="s">
        <v>60</v>
      </c>
      <c r="C51" s="39">
        <v>121</v>
      </c>
      <c r="D51" s="40">
        <v>8.9</v>
      </c>
      <c r="E51" s="48" t="s">
        <v>52</v>
      </c>
      <c r="F51" s="39">
        <v>142</v>
      </c>
      <c r="G51" s="42">
        <v>10.7</v>
      </c>
      <c r="H51" s="48" t="s">
        <v>55</v>
      </c>
      <c r="I51" s="39">
        <v>138</v>
      </c>
      <c r="J51" s="42">
        <v>10.4</v>
      </c>
      <c r="K51" s="43" t="s">
        <v>54</v>
      </c>
      <c r="L51" s="49" t="s">
        <v>74</v>
      </c>
      <c r="M51" s="46">
        <v>119</v>
      </c>
      <c r="N51" s="69">
        <v>13.9</v>
      </c>
      <c r="O51" s="49" t="s">
        <v>82</v>
      </c>
      <c r="P51" s="46">
        <v>144</v>
      </c>
      <c r="Q51" s="47">
        <v>19.2</v>
      </c>
      <c r="R51" s="49" t="s">
        <v>50</v>
      </c>
      <c r="S51" s="46">
        <v>143</v>
      </c>
      <c r="T51" s="47">
        <v>22.1</v>
      </c>
    </row>
    <row r="52" spans="1:20" ht="22.5" customHeight="1">
      <c r="A52" s="77" t="s">
        <v>57</v>
      </c>
      <c r="B52" s="48" t="s">
        <v>55</v>
      </c>
      <c r="C52" s="39">
        <v>114</v>
      </c>
      <c r="D52" s="40">
        <v>8.4</v>
      </c>
      <c r="E52" s="48" t="s">
        <v>60</v>
      </c>
      <c r="F52" s="39">
        <v>121</v>
      </c>
      <c r="G52" s="42">
        <v>9.1</v>
      </c>
      <c r="H52" s="48" t="s">
        <v>59</v>
      </c>
      <c r="I52" s="39">
        <v>99</v>
      </c>
      <c r="J52" s="42">
        <v>7.4</v>
      </c>
      <c r="K52" s="43" t="s">
        <v>57</v>
      </c>
      <c r="L52" s="49" t="s">
        <v>75</v>
      </c>
      <c r="M52" s="46">
        <v>112</v>
      </c>
      <c r="N52" s="69">
        <v>13.1</v>
      </c>
      <c r="O52" s="49" t="s">
        <v>50</v>
      </c>
      <c r="P52" s="46">
        <v>104</v>
      </c>
      <c r="Q52" s="47">
        <v>13.9</v>
      </c>
      <c r="R52" s="49" t="s">
        <v>83</v>
      </c>
      <c r="S52" s="46">
        <v>82</v>
      </c>
      <c r="T52" s="47">
        <v>12.7</v>
      </c>
    </row>
    <row r="53" spans="1:20" ht="22.5" customHeight="1" thickBot="1">
      <c r="A53" s="78" t="s">
        <v>61</v>
      </c>
      <c r="B53" s="61" t="s">
        <v>58</v>
      </c>
      <c r="C53" s="56">
        <v>104</v>
      </c>
      <c r="D53" s="57">
        <v>7.7</v>
      </c>
      <c r="E53" s="61" t="s">
        <v>62</v>
      </c>
      <c r="F53" s="56">
        <v>107</v>
      </c>
      <c r="G53" s="59">
        <v>8</v>
      </c>
      <c r="H53" s="61" t="s">
        <v>60</v>
      </c>
      <c r="I53" s="56">
        <v>97</v>
      </c>
      <c r="J53" s="59">
        <v>7.3</v>
      </c>
      <c r="K53" s="60" t="s">
        <v>61</v>
      </c>
      <c r="L53" s="62" t="s">
        <v>50</v>
      </c>
      <c r="M53" s="63">
        <v>110</v>
      </c>
      <c r="N53" s="73">
        <v>12.9</v>
      </c>
      <c r="O53" s="62" t="s">
        <v>83</v>
      </c>
      <c r="P53" s="63">
        <v>91</v>
      </c>
      <c r="Q53" s="64">
        <v>12.1</v>
      </c>
      <c r="R53" s="62" t="s">
        <v>82</v>
      </c>
      <c r="S53" s="63">
        <v>81</v>
      </c>
      <c r="T53" s="64">
        <v>12.5</v>
      </c>
    </row>
    <row r="54" spans="6:20" ht="16.5" customHeight="1">
      <c r="F54" s="79"/>
      <c r="G54" s="79"/>
      <c r="H54" s="627"/>
      <c r="I54" s="627"/>
      <c r="J54" s="627"/>
      <c r="R54" s="627" t="s">
        <v>24</v>
      </c>
      <c r="S54" s="627"/>
      <c r="T54" s="627"/>
    </row>
  </sheetData>
  <mergeCells count="29">
    <mergeCell ref="L16:N16"/>
    <mergeCell ref="O3:Q3"/>
    <mergeCell ref="E3:G3"/>
    <mergeCell ref="O42:Q42"/>
    <mergeCell ref="O29:Q29"/>
    <mergeCell ref="L3:N3"/>
    <mergeCell ref="L42:N42"/>
    <mergeCell ref="E29:G29"/>
    <mergeCell ref="H3:J3"/>
    <mergeCell ref="B42:D42"/>
    <mergeCell ref="B29:D29"/>
    <mergeCell ref="R54:T54"/>
    <mergeCell ref="H54:J54"/>
    <mergeCell ref="L29:N29"/>
    <mergeCell ref="E42:G42"/>
    <mergeCell ref="H29:J29"/>
    <mergeCell ref="H42:J42"/>
    <mergeCell ref="R29:T29"/>
    <mergeCell ref="R42:T42"/>
    <mergeCell ref="A1:D1"/>
    <mergeCell ref="U4:W4"/>
    <mergeCell ref="O16:Q16"/>
    <mergeCell ref="A2:J2"/>
    <mergeCell ref="B3:D3"/>
    <mergeCell ref="R16:T16"/>
    <mergeCell ref="E16:G16"/>
    <mergeCell ref="B16:D16"/>
    <mergeCell ref="R3:T3"/>
    <mergeCell ref="H16:J16"/>
  </mergeCells>
  <printOptions horizontalCentered="1"/>
  <pageMargins left="0.3937007874015748" right="0.3937007874015748" top="0.5905511811023623" bottom="0.7874015748031497" header="0.5118110236220472" footer="0.3937007874015748"/>
  <pageSetup firstPageNumber="16" useFirstPageNumber="1" fitToHeight="1" fitToWidth="1" horizontalDpi="600" verticalDpi="600" orientation="landscape" paperSize="8" scale="75" r:id="rId1"/>
  <colBreaks count="1" manualBreakCount="1">
    <brk id="10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S32"/>
  <sheetViews>
    <sheetView showGridLines="0" workbookViewId="0" topLeftCell="A12">
      <selection activeCell="F9" sqref="F9"/>
    </sheetView>
  </sheetViews>
  <sheetFormatPr defaultColWidth="8.83203125" defaultRowHeight="18"/>
  <cols>
    <col min="1" max="1" width="7.41015625" style="0" customWidth="1"/>
    <col min="2" max="37" width="5" style="0" customWidth="1"/>
    <col min="38" max="38" width="7.58203125" style="0" bestFit="1" customWidth="1"/>
    <col min="39" max="40" width="4.58203125" style="0" customWidth="1"/>
  </cols>
  <sheetData>
    <row r="1" spans="1:41" ht="22.5" customHeight="1">
      <c r="A1" s="623" t="s">
        <v>483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18"/>
      <c r="U1" s="80"/>
      <c r="V1" s="18"/>
      <c r="W1" s="80"/>
      <c r="X1" s="18"/>
      <c r="Y1" s="80"/>
      <c r="Z1" s="18"/>
      <c r="AA1" s="80"/>
      <c r="AB1" s="80"/>
      <c r="AC1" s="80"/>
      <c r="AD1" s="18"/>
      <c r="AE1" s="80"/>
      <c r="AF1" s="18"/>
      <c r="AG1" s="80"/>
      <c r="AH1" s="18"/>
      <c r="AI1" s="18"/>
      <c r="AJ1" s="658"/>
      <c r="AK1" s="658"/>
      <c r="AL1" s="658"/>
      <c r="AM1" s="82"/>
      <c r="AN1" s="18"/>
      <c r="AO1" s="18"/>
    </row>
    <row r="2" spans="1:39" s="18" customFormat="1" ht="22.5" customHeight="1" thickBot="1">
      <c r="A2" s="657" t="s">
        <v>484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83"/>
      <c r="U2" s="80"/>
      <c r="W2" s="80"/>
      <c r="Y2" s="80"/>
      <c r="AA2" s="80"/>
      <c r="AB2" s="80"/>
      <c r="AC2" s="80"/>
      <c r="AE2" s="80"/>
      <c r="AG2" s="80"/>
      <c r="AJ2" s="81"/>
      <c r="AK2" s="81"/>
      <c r="AL2" s="81"/>
      <c r="AM2" s="80"/>
    </row>
    <row r="3" spans="1:42" ht="22.5" customHeight="1">
      <c r="A3" s="20"/>
      <c r="B3" s="550" t="s">
        <v>95</v>
      </c>
      <c r="C3" s="524"/>
      <c r="D3" s="514" t="s">
        <v>96</v>
      </c>
      <c r="E3" s="524"/>
      <c r="F3" s="550" t="s">
        <v>97</v>
      </c>
      <c r="G3" s="524"/>
      <c r="H3" s="550" t="s">
        <v>37</v>
      </c>
      <c r="I3" s="518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84"/>
      <c r="AE3" s="85"/>
      <c r="AF3" s="640"/>
      <c r="AG3" s="641"/>
      <c r="AH3" s="550" t="s">
        <v>60</v>
      </c>
      <c r="AI3" s="524"/>
      <c r="AJ3" s="550" t="s">
        <v>41</v>
      </c>
      <c r="AK3" s="524"/>
      <c r="AL3" s="86"/>
      <c r="AM3" s="18"/>
      <c r="AN3" s="18"/>
      <c r="AO3" s="18"/>
      <c r="AP3" s="18"/>
    </row>
    <row r="4" spans="1:42" ht="11.25" customHeight="1">
      <c r="A4" s="87"/>
      <c r="B4" s="525"/>
      <c r="C4" s="515"/>
      <c r="D4" s="509"/>
      <c r="E4" s="515"/>
      <c r="F4" s="525"/>
      <c r="G4" s="515"/>
      <c r="H4" s="525"/>
      <c r="I4" s="519"/>
      <c r="J4" s="642" t="s">
        <v>98</v>
      </c>
      <c r="K4" s="643"/>
      <c r="L4" s="642" t="s">
        <v>99</v>
      </c>
      <c r="M4" s="643"/>
      <c r="N4" s="659" t="s">
        <v>598</v>
      </c>
      <c r="O4" s="660"/>
      <c r="P4" s="642" t="s">
        <v>100</v>
      </c>
      <c r="Q4" s="643"/>
      <c r="R4" s="642" t="s">
        <v>101</v>
      </c>
      <c r="S4" s="643"/>
      <c r="T4" s="642" t="s">
        <v>485</v>
      </c>
      <c r="U4" s="643"/>
      <c r="V4" s="642" t="s">
        <v>102</v>
      </c>
      <c r="W4" s="643"/>
      <c r="X4" s="642" t="s">
        <v>103</v>
      </c>
      <c r="Y4" s="643"/>
      <c r="Z4" s="642" t="s">
        <v>104</v>
      </c>
      <c r="AA4" s="643"/>
      <c r="AB4" s="500" t="s">
        <v>105</v>
      </c>
      <c r="AC4" s="501"/>
      <c r="AD4" s="421"/>
      <c r="AE4" s="422"/>
      <c r="AF4" s="88"/>
      <c r="AG4" s="89"/>
      <c r="AH4" s="525"/>
      <c r="AI4" s="515"/>
      <c r="AJ4" s="525"/>
      <c r="AK4" s="515"/>
      <c r="AL4" s="90"/>
      <c r="AM4" s="18"/>
      <c r="AN4" s="18"/>
      <c r="AO4" s="18"/>
      <c r="AP4" s="18"/>
    </row>
    <row r="5" spans="1:42" ht="11.25" customHeight="1">
      <c r="A5" s="87"/>
      <c r="B5" s="525"/>
      <c r="C5" s="515"/>
      <c r="D5" s="509"/>
      <c r="E5" s="515"/>
      <c r="F5" s="525"/>
      <c r="G5" s="515"/>
      <c r="H5" s="525"/>
      <c r="I5" s="519"/>
      <c r="J5" s="644"/>
      <c r="K5" s="493"/>
      <c r="L5" s="644"/>
      <c r="M5" s="493"/>
      <c r="N5" s="661"/>
      <c r="O5" s="662"/>
      <c r="P5" s="644"/>
      <c r="Q5" s="493"/>
      <c r="R5" s="644"/>
      <c r="S5" s="493"/>
      <c r="T5" s="644"/>
      <c r="U5" s="493"/>
      <c r="V5" s="644"/>
      <c r="W5" s="493"/>
      <c r="X5" s="644"/>
      <c r="Y5" s="493"/>
      <c r="Z5" s="644"/>
      <c r="AA5" s="493"/>
      <c r="AB5" s="492"/>
      <c r="AC5" s="493"/>
      <c r="AD5" s="653" t="s">
        <v>599</v>
      </c>
      <c r="AE5" s="654"/>
      <c r="AF5" s="423"/>
      <c r="AG5" s="89"/>
      <c r="AH5" s="525"/>
      <c r="AI5" s="515"/>
      <c r="AJ5" s="525"/>
      <c r="AK5" s="515"/>
      <c r="AL5" s="90"/>
      <c r="AM5" s="18"/>
      <c r="AN5" s="18"/>
      <c r="AO5" s="18"/>
      <c r="AP5" s="18"/>
    </row>
    <row r="6" spans="1:42" ht="40.5" customHeight="1">
      <c r="A6" s="87"/>
      <c r="B6" s="516"/>
      <c r="C6" s="517"/>
      <c r="D6" s="516"/>
      <c r="E6" s="517"/>
      <c r="F6" s="516"/>
      <c r="G6" s="517"/>
      <c r="H6" s="516"/>
      <c r="I6" s="520"/>
      <c r="J6" s="633"/>
      <c r="K6" s="633"/>
      <c r="L6" s="633"/>
      <c r="M6" s="633"/>
      <c r="N6" s="663"/>
      <c r="O6" s="66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55"/>
      <c r="AE6" s="656"/>
      <c r="AF6" s="628" t="s">
        <v>107</v>
      </c>
      <c r="AG6" s="629"/>
      <c r="AH6" s="516"/>
      <c r="AI6" s="517"/>
      <c r="AJ6" s="516"/>
      <c r="AK6" s="517"/>
      <c r="AL6" s="90"/>
      <c r="AM6" s="18"/>
      <c r="AN6" s="18"/>
      <c r="AO6" s="18"/>
      <c r="AP6" s="18"/>
    </row>
    <row r="7" spans="1:42" s="98" customFormat="1" ht="22.5" customHeight="1">
      <c r="A7" s="91"/>
      <c r="B7" s="92" t="s">
        <v>108</v>
      </c>
      <c r="C7" s="93" t="s">
        <v>35</v>
      </c>
      <c r="D7" s="92" t="s">
        <v>108</v>
      </c>
      <c r="E7" s="93" t="s">
        <v>35</v>
      </c>
      <c r="F7" s="92" t="s">
        <v>108</v>
      </c>
      <c r="G7" s="93" t="s">
        <v>35</v>
      </c>
      <c r="H7" s="92" t="s">
        <v>108</v>
      </c>
      <c r="I7" s="93" t="s">
        <v>35</v>
      </c>
      <c r="J7" s="92" t="s">
        <v>108</v>
      </c>
      <c r="K7" s="93" t="s">
        <v>35</v>
      </c>
      <c r="L7" s="92" t="s">
        <v>108</v>
      </c>
      <c r="M7" s="93" t="s">
        <v>35</v>
      </c>
      <c r="N7" s="92" t="s">
        <v>108</v>
      </c>
      <c r="O7" s="93" t="s">
        <v>35</v>
      </c>
      <c r="P7" s="92" t="s">
        <v>108</v>
      </c>
      <c r="Q7" s="93" t="s">
        <v>35</v>
      </c>
      <c r="R7" s="92" t="s">
        <v>108</v>
      </c>
      <c r="S7" s="94" t="s">
        <v>35</v>
      </c>
      <c r="T7" s="95" t="s">
        <v>108</v>
      </c>
      <c r="U7" s="93" t="s">
        <v>35</v>
      </c>
      <c r="V7" s="92" t="s">
        <v>108</v>
      </c>
      <c r="W7" s="93" t="s">
        <v>35</v>
      </c>
      <c r="X7" s="92" t="s">
        <v>108</v>
      </c>
      <c r="Y7" s="93" t="s">
        <v>35</v>
      </c>
      <c r="Z7" s="92" t="s">
        <v>108</v>
      </c>
      <c r="AA7" s="93" t="s">
        <v>35</v>
      </c>
      <c r="AB7" s="92" t="s">
        <v>108</v>
      </c>
      <c r="AC7" s="93" t="s">
        <v>35</v>
      </c>
      <c r="AD7" s="92" t="s">
        <v>108</v>
      </c>
      <c r="AE7" s="93" t="s">
        <v>35</v>
      </c>
      <c r="AF7" s="92" t="s">
        <v>108</v>
      </c>
      <c r="AG7" s="93" t="s">
        <v>35</v>
      </c>
      <c r="AH7" s="92" t="s">
        <v>108</v>
      </c>
      <c r="AI7" s="93" t="s">
        <v>35</v>
      </c>
      <c r="AJ7" s="92" t="s">
        <v>108</v>
      </c>
      <c r="AK7" s="93" t="s">
        <v>35</v>
      </c>
      <c r="AL7" s="96"/>
      <c r="AM7" s="97"/>
      <c r="AN7" s="97"/>
      <c r="AO7" s="97"/>
      <c r="AP7" s="97"/>
    </row>
    <row r="8" spans="1:42" ht="30" customHeight="1">
      <c r="A8" s="99" t="s">
        <v>109</v>
      </c>
      <c r="B8" s="100">
        <v>4286</v>
      </c>
      <c r="C8" s="101">
        <v>571.6</v>
      </c>
      <c r="D8" s="102">
        <v>28</v>
      </c>
      <c r="E8" s="101">
        <v>3.7</v>
      </c>
      <c r="F8" s="102">
        <v>201</v>
      </c>
      <c r="G8" s="101">
        <v>26.8</v>
      </c>
      <c r="H8" s="102">
        <v>800</v>
      </c>
      <c r="I8" s="101">
        <v>106.7</v>
      </c>
      <c r="J8" s="101" t="s">
        <v>110</v>
      </c>
      <c r="K8" s="101" t="s">
        <v>110</v>
      </c>
      <c r="L8" s="102">
        <v>309</v>
      </c>
      <c r="M8" s="101">
        <v>41.2</v>
      </c>
      <c r="N8" s="101" t="s">
        <v>110</v>
      </c>
      <c r="O8" s="101" t="s">
        <v>110</v>
      </c>
      <c r="P8" s="101" t="s">
        <v>110</v>
      </c>
      <c r="Q8" s="101" t="s">
        <v>110</v>
      </c>
      <c r="R8" s="101" t="s">
        <v>110</v>
      </c>
      <c r="S8" s="101" t="s">
        <v>110</v>
      </c>
      <c r="T8" s="102">
        <v>62</v>
      </c>
      <c r="U8" s="101">
        <v>8.3</v>
      </c>
      <c r="V8" s="102">
        <v>10</v>
      </c>
      <c r="W8" s="101">
        <v>1.3</v>
      </c>
      <c r="X8" s="102">
        <v>62</v>
      </c>
      <c r="Y8" s="101">
        <v>16.1</v>
      </c>
      <c r="Z8" s="102">
        <v>22</v>
      </c>
      <c r="AA8" s="101">
        <v>2.9</v>
      </c>
      <c r="AB8" s="102">
        <v>335</v>
      </c>
      <c r="AC8" s="101">
        <v>44.7</v>
      </c>
      <c r="AD8" s="101" t="s">
        <v>110</v>
      </c>
      <c r="AE8" s="101" t="s">
        <v>110</v>
      </c>
      <c r="AF8" s="101" t="s">
        <v>110</v>
      </c>
      <c r="AG8" s="101" t="s">
        <v>110</v>
      </c>
      <c r="AH8" s="102">
        <v>35</v>
      </c>
      <c r="AI8" s="101">
        <v>4.7</v>
      </c>
      <c r="AJ8" s="102">
        <v>450</v>
      </c>
      <c r="AK8" s="103">
        <v>60</v>
      </c>
      <c r="AL8" s="104" t="s">
        <v>109</v>
      </c>
      <c r="AM8" s="18"/>
      <c r="AN8" s="18"/>
      <c r="AO8" s="18"/>
      <c r="AP8" s="18"/>
    </row>
    <row r="9" spans="1:42" ht="30" customHeight="1">
      <c r="A9" s="105" t="s">
        <v>111</v>
      </c>
      <c r="B9" s="106">
        <v>4730</v>
      </c>
      <c r="C9" s="107">
        <v>472</v>
      </c>
      <c r="D9" s="108">
        <v>29</v>
      </c>
      <c r="E9" s="107">
        <v>2.9</v>
      </c>
      <c r="F9" s="108">
        <v>75</v>
      </c>
      <c r="G9" s="107">
        <v>7.5</v>
      </c>
      <c r="H9" s="108">
        <v>1065</v>
      </c>
      <c r="I9" s="107">
        <v>106.3</v>
      </c>
      <c r="J9" s="108">
        <v>27</v>
      </c>
      <c r="K9" s="107">
        <v>2.7</v>
      </c>
      <c r="L9" s="108">
        <v>317</v>
      </c>
      <c r="M9" s="107">
        <v>31.6</v>
      </c>
      <c r="N9" s="107" t="s">
        <v>110</v>
      </c>
      <c r="O9" s="107" t="s">
        <v>110</v>
      </c>
      <c r="P9" s="108">
        <v>100</v>
      </c>
      <c r="Q9" s="107">
        <v>10</v>
      </c>
      <c r="R9" s="108">
        <v>56</v>
      </c>
      <c r="S9" s="107">
        <v>5.6</v>
      </c>
      <c r="T9" s="108">
        <v>120</v>
      </c>
      <c r="U9" s="107">
        <v>12</v>
      </c>
      <c r="V9" s="108">
        <v>30</v>
      </c>
      <c r="W9" s="107">
        <v>3</v>
      </c>
      <c r="X9" s="108">
        <v>66</v>
      </c>
      <c r="Y9" s="107">
        <v>13</v>
      </c>
      <c r="Z9" s="108">
        <v>34</v>
      </c>
      <c r="AA9" s="107">
        <v>3.4</v>
      </c>
      <c r="AB9" s="108">
        <v>315</v>
      </c>
      <c r="AC9" s="107">
        <v>31.4</v>
      </c>
      <c r="AD9" s="107" t="s">
        <v>110</v>
      </c>
      <c r="AE9" s="107" t="s">
        <v>110</v>
      </c>
      <c r="AF9" s="107" t="s">
        <v>110</v>
      </c>
      <c r="AG9" s="107" t="s">
        <v>110</v>
      </c>
      <c r="AH9" s="108">
        <v>71</v>
      </c>
      <c r="AI9" s="107">
        <v>7.1</v>
      </c>
      <c r="AJ9" s="108">
        <v>678</v>
      </c>
      <c r="AK9" s="109">
        <v>67.7</v>
      </c>
      <c r="AL9" s="110" t="s">
        <v>111</v>
      </c>
      <c r="AM9" s="18"/>
      <c r="AN9" s="18"/>
      <c r="AO9" s="18"/>
      <c r="AP9" s="18"/>
    </row>
    <row r="10" spans="1:42" ht="30" customHeight="1">
      <c r="A10" s="105" t="s">
        <v>112</v>
      </c>
      <c r="B10" s="106">
        <v>5638</v>
      </c>
      <c r="C10" s="107">
        <v>485.9</v>
      </c>
      <c r="D10" s="108">
        <v>14</v>
      </c>
      <c r="E10" s="107">
        <v>1.2</v>
      </c>
      <c r="F10" s="108">
        <v>35</v>
      </c>
      <c r="G10" s="107">
        <v>3</v>
      </c>
      <c r="H10" s="108">
        <v>1556</v>
      </c>
      <c r="I10" s="107">
        <v>134.1</v>
      </c>
      <c r="J10" s="108">
        <v>48</v>
      </c>
      <c r="K10" s="107">
        <v>4.1</v>
      </c>
      <c r="L10" s="108">
        <v>354</v>
      </c>
      <c r="M10" s="107">
        <v>30.5</v>
      </c>
      <c r="N10" s="108">
        <v>63</v>
      </c>
      <c r="O10" s="107">
        <v>5.4</v>
      </c>
      <c r="P10" s="108">
        <v>222</v>
      </c>
      <c r="Q10" s="107">
        <v>19.1</v>
      </c>
      <c r="R10" s="108">
        <v>81</v>
      </c>
      <c r="S10" s="107">
        <v>7</v>
      </c>
      <c r="T10" s="108">
        <v>218</v>
      </c>
      <c r="U10" s="107">
        <v>18.8</v>
      </c>
      <c r="V10" s="108">
        <v>52</v>
      </c>
      <c r="W10" s="107">
        <v>4.5</v>
      </c>
      <c r="X10" s="108">
        <v>44</v>
      </c>
      <c r="Y10" s="107">
        <v>7.4</v>
      </c>
      <c r="Z10" s="108">
        <v>36</v>
      </c>
      <c r="AA10" s="107">
        <v>3.1</v>
      </c>
      <c r="AB10" s="108">
        <v>438</v>
      </c>
      <c r="AC10" s="107">
        <v>37.7</v>
      </c>
      <c r="AD10" s="107" t="s">
        <v>110</v>
      </c>
      <c r="AE10" s="107" t="s">
        <v>110</v>
      </c>
      <c r="AF10" s="107" t="s">
        <v>110</v>
      </c>
      <c r="AG10" s="107" t="s">
        <v>110</v>
      </c>
      <c r="AH10" s="108">
        <v>62</v>
      </c>
      <c r="AI10" s="107">
        <v>5.3</v>
      </c>
      <c r="AJ10" s="108">
        <v>1046</v>
      </c>
      <c r="AK10" s="109">
        <v>90.1</v>
      </c>
      <c r="AL10" s="110" t="s">
        <v>112</v>
      </c>
      <c r="AM10" s="18"/>
      <c r="AN10" s="18"/>
      <c r="AO10" s="18"/>
      <c r="AP10" s="18"/>
    </row>
    <row r="11" spans="1:42" ht="30" customHeight="1">
      <c r="A11" s="105" t="s">
        <v>113</v>
      </c>
      <c r="B11" s="106">
        <v>6216</v>
      </c>
      <c r="C11" s="107">
        <v>502.5</v>
      </c>
      <c r="D11" s="108">
        <v>4</v>
      </c>
      <c r="E11" s="107">
        <v>0.3</v>
      </c>
      <c r="F11" s="108">
        <v>20</v>
      </c>
      <c r="G11" s="107">
        <v>1.6</v>
      </c>
      <c r="H11" s="108">
        <v>1858</v>
      </c>
      <c r="I11" s="107">
        <v>150.2</v>
      </c>
      <c r="J11" s="108">
        <v>58</v>
      </c>
      <c r="K11" s="107">
        <v>4.7</v>
      </c>
      <c r="L11" s="108">
        <v>328</v>
      </c>
      <c r="M11" s="107">
        <v>26.5</v>
      </c>
      <c r="N11" s="108">
        <v>74</v>
      </c>
      <c r="O11" s="107">
        <v>6</v>
      </c>
      <c r="P11" s="108">
        <v>342</v>
      </c>
      <c r="Q11" s="107">
        <v>27.6</v>
      </c>
      <c r="R11" s="108">
        <v>111</v>
      </c>
      <c r="S11" s="107">
        <v>9</v>
      </c>
      <c r="T11" s="108">
        <v>291</v>
      </c>
      <c r="U11" s="107">
        <v>23.5</v>
      </c>
      <c r="V11" s="108">
        <v>51</v>
      </c>
      <c r="W11" s="107">
        <v>4.1</v>
      </c>
      <c r="X11" s="108">
        <v>45</v>
      </c>
      <c r="Y11" s="107">
        <v>7.1</v>
      </c>
      <c r="Z11" s="108">
        <v>55</v>
      </c>
      <c r="AA11" s="107">
        <v>4.4</v>
      </c>
      <c r="AB11" s="108">
        <v>503</v>
      </c>
      <c r="AC11" s="107">
        <v>40.7</v>
      </c>
      <c r="AD11" s="108">
        <v>195</v>
      </c>
      <c r="AE11" s="107">
        <v>15.8</v>
      </c>
      <c r="AF11" s="108">
        <v>122</v>
      </c>
      <c r="AG11" s="107">
        <v>9.9</v>
      </c>
      <c r="AH11" s="108">
        <v>68</v>
      </c>
      <c r="AI11" s="107">
        <v>5.5</v>
      </c>
      <c r="AJ11" s="108">
        <v>1231</v>
      </c>
      <c r="AK11" s="109">
        <v>99.5</v>
      </c>
      <c r="AL11" s="110" t="s">
        <v>113</v>
      </c>
      <c r="AM11" s="18"/>
      <c r="AN11" s="18"/>
      <c r="AO11" s="18"/>
      <c r="AP11" s="18"/>
    </row>
    <row r="12" spans="1:42" ht="30" customHeight="1">
      <c r="A12" s="105" t="s">
        <v>114</v>
      </c>
      <c r="B12" s="106">
        <v>6505</v>
      </c>
      <c r="C12" s="107">
        <v>520.4</v>
      </c>
      <c r="D12" s="108">
        <v>8</v>
      </c>
      <c r="E12" s="107">
        <v>0.6</v>
      </c>
      <c r="F12" s="108">
        <v>23</v>
      </c>
      <c r="G12" s="107">
        <v>1.8</v>
      </c>
      <c r="H12" s="108">
        <v>1984</v>
      </c>
      <c r="I12" s="107">
        <v>158.7</v>
      </c>
      <c r="J12" s="108">
        <v>51</v>
      </c>
      <c r="K12" s="107">
        <v>4.1</v>
      </c>
      <c r="L12" s="108">
        <v>363</v>
      </c>
      <c r="M12" s="107">
        <v>29</v>
      </c>
      <c r="N12" s="108">
        <v>76</v>
      </c>
      <c r="O12" s="107">
        <v>6.1</v>
      </c>
      <c r="P12" s="108">
        <v>327</v>
      </c>
      <c r="Q12" s="107">
        <v>26.2</v>
      </c>
      <c r="R12" s="108">
        <v>126</v>
      </c>
      <c r="S12" s="107">
        <v>10.1</v>
      </c>
      <c r="T12" s="108">
        <v>333</v>
      </c>
      <c r="U12" s="107">
        <v>26.6</v>
      </c>
      <c r="V12" s="108">
        <v>62</v>
      </c>
      <c r="W12" s="107">
        <v>5</v>
      </c>
      <c r="X12" s="108">
        <v>48</v>
      </c>
      <c r="Y12" s="107">
        <v>7.5</v>
      </c>
      <c r="Z12" s="108">
        <v>70</v>
      </c>
      <c r="AA12" s="107">
        <v>5.6</v>
      </c>
      <c r="AB12" s="108">
        <v>528</v>
      </c>
      <c r="AC12" s="107">
        <v>42.2</v>
      </c>
      <c r="AD12" s="108">
        <v>197</v>
      </c>
      <c r="AE12" s="107">
        <v>15.8</v>
      </c>
      <c r="AF12" s="108">
        <v>122</v>
      </c>
      <c r="AG12" s="107">
        <v>9.8</v>
      </c>
      <c r="AH12" s="108">
        <v>73</v>
      </c>
      <c r="AI12" s="107">
        <v>5.8</v>
      </c>
      <c r="AJ12" s="108">
        <v>1307</v>
      </c>
      <c r="AK12" s="109">
        <v>104.6</v>
      </c>
      <c r="AL12" s="110" t="s">
        <v>114</v>
      </c>
      <c r="AM12" s="18"/>
      <c r="AN12" s="18"/>
      <c r="AO12" s="18"/>
      <c r="AP12" s="18"/>
    </row>
    <row r="13" spans="1:42" ht="30" customHeight="1">
      <c r="A13" s="105" t="s">
        <v>115</v>
      </c>
      <c r="B13" s="106">
        <v>6490</v>
      </c>
      <c r="C13" s="107">
        <v>513.9</v>
      </c>
      <c r="D13" s="108">
        <v>6</v>
      </c>
      <c r="E13" s="107">
        <v>0.5</v>
      </c>
      <c r="F13" s="108">
        <v>13</v>
      </c>
      <c r="G13" s="107">
        <v>1</v>
      </c>
      <c r="H13" s="108">
        <v>1930</v>
      </c>
      <c r="I13" s="107">
        <v>152.8</v>
      </c>
      <c r="J13" s="108">
        <v>72</v>
      </c>
      <c r="K13" s="107">
        <v>5.7</v>
      </c>
      <c r="L13" s="108">
        <v>317</v>
      </c>
      <c r="M13" s="107">
        <v>25.1</v>
      </c>
      <c r="N13" s="108">
        <v>69</v>
      </c>
      <c r="O13" s="107">
        <v>5.5</v>
      </c>
      <c r="P13" s="108">
        <v>325</v>
      </c>
      <c r="Q13" s="107">
        <v>25.7</v>
      </c>
      <c r="R13" s="108">
        <v>112</v>
      </c>
      <c r="S13" s="107">
        <v>8.9</v>
      </c>
      <c r="T13" s="108">
        <v>317</v>
      </c>
      <c r="U13" s="107">
        <v>25.1</v>
      </c>
      <c r="V13" s="108">
        <v>71</v>
      </c>
      <c r="W13" s="107">
        <v>5.6</v>
      </c>
      <c r="X13" s="108">
        <v>48</v>
      </c>
      <c r="Y13" s="107">
        <v>7.4</v>
      </c>
      <c r="Z13" s="108">
        <v>75</v>
      </c>
      <c r="AA13" s="107">
        <v>5.9</v>
      </c>
      <c r="AB13" s="108">
        <v>524</v>
      </c>
      <c r="AC13" s="107">
        <v>41.5</v>
      </c>
      <c r="AD13" s="108">
        <v>204</v>
      </c>
      <c r="AE13" s="107">
        <v>16.2</v>
      </c>
      <c r="AF13" s="108">
        <v>135</v>
      </c>
      <c r="AG13" s="107">
        <v>10.7</v>
      </c>
      <c r="AH13" s="108">
        <v>65</v>
      </c>
      <c r="AI13" s="107">
        <v>5.1</v>
      </c>
      <c r="AJ13" s="108">
        <v>1188</v>
      </c>
      <c r="AK13" s="109">
        <v>94.1</v>
      </c>
      <c r="AL13" s="110" t="s">
        <v>115</v>
      </c>
      <c r="AM13" s="18"/>
      <c r="AN13" s="18"/>
      <c r="AO13" s="18"/>
      <c r="AP13" s="18"/>
    </row>
    <row r="14" spans="1:42" ht="30" customHeight="1">
      <c r="A14" s="105" t="s">
        <v>116</v>
      </c>
      <c r="B14" s="106">
        <v>6939</v>
      </c>
      <c r="C14" s="107">
        <v>546.2</v>
      </c>
      <c r="D14" s="108">
        <v>8</v>
      </c>
      <c r="E14" s="107">
        <v>0.6</v>
      </c>
      <c r="F14" s="108">
        <v>28</v>
      </c>
      <c r="G14" s="107">
        <v>2.2</v>
      </c>
      <c r="H14" s="108">
        <v>2123</v>
      </c>
      <c r="I14" s="107">
        <v>167.1</v>
      </c>
      <c r="J14" s="108">
        <v>72</v>
      </c>
      <c r="K14" s="107">
        <v>5.7</v>
      </c>
      <c r="L14" s="108">
        <v>358</v>
      </c>
      <c r="M14" s="107">
        <v>28.2</v>
      </c>
      <c r="N14" s="108">
        <v>95</v>
      </c>
      <c r="O14" s="107">
        <v>7.5</v>
      </c>
      <c r="P14" s="108">
        <v>327</v>
      </c>
      <c r="Q14" s="107">
        <v>25.7</v>
      </c>
      <c r="R14" s="108">
        <v>136</v>
      </c>
      <c r="S14" s="107">
        <v>10.7</v>
      </c>
      <c r="T14" s="108">
        <v>377</v>
      </c>
      <c r="U14" s="107">
        <v>29.7</v>
      </c>
      <c r="V14" s="108">
        <v>67</v>
      </c>
      <c r="W14" s="107">
        <v>5.3</v>
      </c>
      <c r="X14" s="108">
        <v>60</v>
      </c>
      <c r="Y14" s="107">
        <v>9.2</v>
      </c>
      <c r="Z14" s="108">
        <v>63</v>
      </c>
      <c r="AA14" s="107">
        <v>5</v>
      </c>
      <c r="AB14" s="108">
        <v>568</v>
      </c>
      <c r="AC14" s="107">
        <v>44.7</v>
      </c>
      <c r="AD14" s="108">
        <v>274</v>
      </c>
      <c r="AE14" s="107">
        <v>21.6</v>
      </c>
      <c r="AF14" s="108">
        <v>182</v>
      </c>
      <c r="AG14" s="107">
        <v>14.3</v>
      </c>
      <c r="AH14" s="108">
        <v>76</v>
      </c>
      <c r="AI14" s="107">
        <v>6</v>
      </c>
      <c r="AJ14" s="108">
        <v>1256</v>
      </c>
      <c r="AK14" s="109">
        <v>98.9</v>
      </c>
      <c r="AL14" s="110" t="s">
        <v>116</v>
      </c>
      <c r="AM14" s="18"/>
      <c r="AN14" s="18"/>
      <c r="AO14" s="18"/>
      <c r="AP14" s="18"/>
    </row>
    <row r="15" spans="1:42" ht="30" customHeight="1" thickBot="1">
      <c r="A15" s="111" t="s">
        <v>117</v>
      </c>
      <c r="B15" s="106">
        <v>6726</v>
      </c>
      <c r="C15" s="107">
        <v>526.4</v>
      </c>
      <c r="D15" s="108">
        <v>7</v>
      </c>
      <c r="E15" s="107">
        <v>0.5</v>
      </c>
      <c r="F15" s="108">
        <v>24</v>
      </c>
      <c r="G15" s="107">
        <v>1.9</v>
      </c>
      <c r="H15" s="108">
        <v>2049</v>
      </c>
      <c r="I15" s="107">
        <v>160.4</v>
      </c>
      <c r="J15" s="108">
        <v>70</v>
      </c>
      <c r="K15" s="107">
        <v>5.5</v>
      </c>
      <c r="L15" s="108">
        <v>337</v>
      </c>
      <c r="M15" s="107">
        <v>26.4</v>
      </c>
      <c r="N15" s="108">
        <v>92</v>
      </c>
      <c r="O15" s="107">
        <v>7.2</v>
      </c>
      <c r="P15" s="108">
        <v>356</v>
      </c>
      <c r="Q15" s="107">
        <v>27.9</v>
      </c>
      <c r="R15" s="108">
        <v>114</v>
      </c>
      <c r="S15" s="107">
        <v>8.9</v>
      </c>
      <c r="T15" s="108">
        <v>364</v>
      </c>
      <c r="U15" s="107">
        <v>28.5</v>
      </c>
      <c r="V15" s="108">
        <v>65</v>
      </c>
      <c r="W15" s="107">
        <v>5.1</v>
      </c>
      <c r="X15" s="108">
        <v>51</v>
      </c>
      <c r="Y15" s="107">
        <v>7.8</v>
      </c>
      <c r="Z15" s="108">
        <v>67</v>
      </c>
      <c r="AA15" s="107">
        <v>5.2</v>
      </c>
      <c r="AB15" s="108">
        <v>533</v>
      </c>
      <c r="AC15" s="107">
        <v>41.7</v>
      </c>
      <c r="AD15" s="108">
        <v>238</v>
      </c>
      <c r="AE15" s="107">
        <v>18.6</v>
      </c>
      <c r="AF15" s="108">
        <v>148</v>
      </c>
      <c r="AG15" s="107">
        <v>11.6</v>
      </c>
      <c r="AH15" s="108">
        <v>73</v>
      </c>
      <c r="AI15" s="107">
        <v>5.7</v>
      </c>
      <c r="AJ15" s="108">
        <v>1086</v>
      </c>
      <c r="AK15" s="109">
        <v>85</v>
      </c>
      <c r="AL15" s="36" t="s">
        <v>117</v>
      </c>
      <c r="AM15" s="18"/>
      <c r="AN15" s="18"/>
      <c r="AO15" s="18"/>
      <c r="AP15" s="18"/>
    </row>
    <row r="16" spans="1:42" ht="30.75" customHeight="1" thickBot="1">
      <c r="A16" s="112"/>
      <c r="B16" s="113"/>
      <c r="C16" s="114"/>
      <c r="D16" s="114"/>
      <c r="E16" s="114"/>
      <c r="F16" s="113"/>
      <c r="G16" s="114"/>
      <c r="H16" s="113"/>
      <c r="I16" s="114"/>
      <c r="J16" s="113"/>
      <c r="K16" s="114"/>
      <c r="L16" s="113"/>
      <c r="M16" s="114"/>
      <c r="N16" s="113"/>
      <c r="O16" s="114"/>
      <c r="P16" s="113"/>
      <c r="Q16" s="114"/>
      <c r="R16" s="113"/>
      <c r="S16" s="114"/>
      <c r="T16" s="113"/>
      <c r="U16" s="114"/>
      <c r="V16" s="113"/>
      <c r="W16" s="114"/>
      <c r="X16" s="113"/>
      <c r="Y16" s="114"/>
      <c r="Z16" s="113"/>
      <c r="AA16" s="114"/>
      <c r="AB16" s="114"/>
      <c r="AC16" s="114"/>
      <c r="AD16" s="113"/>
      <c r="AE16" s="114"/>
      <c r="AF16" s="113"/>
      <c r="AG16" s="115"/>
      <c r="AH16" s="504"/>
      <c r="AI16" s="504"/>
      <c r="AJ16" s="504"/>
      <c r="AK16" s="504"/>
      <c r="AL16" s="113"/>
      <c r="AM16" s="80"/>
      <c r="AN16" s="18"/>
      <c r="AO16" s="18"/>
      <c r="AP16" s="18"/>
    </row>
    <row r="17" spans="1:43" ht="22.5" customHeight="1">
      <c r="A17" s="20"/>
      <c r="B17" s="630" t="s">
        <v>600</v>
      </c>
      <c r="C17" s="631"/>
      <c r="D17" s="510" t="s">
        <v>601</v>
      </c>
      <c r="E17" s="511"/>
      <c r="F17" s="630" t="s">
        <v>602</v>
      </c>
      <c r="G17" s="522"/>
      <c r="H17" s="116"/>
      <c r="I17" s="117"/>
      <c r="J17" s="630" t="s">
        <v>40</v>
      </c>
      <c r="K17" s="631"/>
      <c r="L17" s="630" t="s">
        <v>603</v>
      </c>
      <c r="M17" s="522"/>
      <c r="N17" s="116"/>
      <c r="O17" s="117"/>
      <c r="P17" s="630" t="s">
        <v>604</v>
      </c>
      <c r="Q17" s="631"/>
      <c r="R17" s="630" t="s">
        <v>119</v>
      </c>
      <c r="S17" s="631"/>
      <c r="T17" s="646" t="s">
        <v>605</v>
      </c>
      <c r="U17" s="647"/>
      <c r="V17" s="646" t="s">
        <v>606</v>
      </c>
      <c r="W17" s="647"/>
      <c r="X17" s="646" t="s">
        <v>607</v>
      </c>
      <c r="Y17" s="650"/>
      <c r="Z17" s="118"/>
      <c r="AA17" s="119"/>
      <c r="AB17" s="118"/>
      <c r="AC17" s="119"/>
      <c r="AD17" s="118"/>
      <c r="AE17" s="119"/>
      <c r="AF17" s="118"/>
      <c r="AG17" s="120"/>
      <c r="AH17" s="639" t="s">
        <v>50</v>
      </c>
      <c r="AI17" s="524"/>
      <c r="AJ17" s="121"/>
      <c r="AK17" s="114"/>
      <c r="AL17" s="18"/>
      <c r="AM17" s="18"/>
      <c r="AN17" s="18"/>
      <c r="AO17" s="18"/>
      <c r="AP17" s="18"/>
      <c r="AQ17" s="18"/>
    </row>
    <row r="18" spans="1:43" ht="48.75" customHeight="1">
      <c r="A18" s="87"/>
      <c r="B18" s="632"/>
      <c r="C18" s="601"/>
      <c r="D18" s="505"/>
      <c r="E18" s="506"/>
      <c r="F18" s="632"/>
      <c r="G18" s="523"/>
      <c r="H18" s="512" t="s">
        <v>608</v>
      </c>
      <c r="I18" s="513"/>
      <c r="J18" s="632"/>
      <c r="K18" s="601"/>
      <c r="L18" s="632"/>
      <c r="M18" s="523"/>
      <c r="N18" s="512" t="s">
        <v>45</v>
      </c>
      <c r="O18" s="513"/>
      <c r="P18" s="632"/>
      <c r="Q18" s="601"/>
      <c r="R18" s="632"/>
      <c r="S18" s="601"/>
      <c r="T18" s="648"/>
      <c r="U18" s="649"/>
      <c r="V18" s="648"/>
      <c r="W18" s="649"/>
      <c r="X18" s="648"/>
      <c r="Y18" s="649"/>
      <c r="Z18" s="651" t="s">
        <v>120</v>
      </c>
      <c r="AA18" s="652"/>
      <c r="AB18" s="636" t="s">
        <v>609</v>
      </c>
      <c r="AC18" s="638"/>
      <c r="AD18" s="636" t="s">
        <v>121</v>
      </c>
      <c r="AE18" s="638"/>
      <c r="AF18" s="636" t="s">
        <v>122</v>
      </c>
      <c r="AG18" s="637"/>
      <c r="AH18" s="516"/>
      <c r="AI18" s="517"/>
      <c r="AJ18" s="122"/>
      <c r="AK18" s="80"/>
      <c r="AL18" s="18"/>
      <c r="AM18" s="18"/>
      <c r="AN18" s="18"/>
      <c r="AO18" s="18"/>
      <c r="AP18" s="18"/>
      <c r="AQ18" s="18"/>
    </row>
    <row r="19" spans="1:43" s="98" customFormat="1" ht="22.5" customHeight="1">
      <c r="A19" s="91"/>
      <c r="B19" s="123" t="s">
        <v>108</v>
      </c>
      <c r="C19" s="93" t="s">
        <v>35</v>
      </c>
      <c r="D19" s="123" t="s">
        <v>108</v>
      </c>
      <c r="E19" s="93" t="s">
        <v>35</v>
      </c>
      <c r="F19" s="123" t="s">
        <v>108</v>
      </c>
      <c r="G19" s="93" t="s">
        <v>35</v>
      </c>
      <c r="H19" s="123" t="s">
        <v>108</v>
      </c>
      <c r="I19" s="93" t="s">
        <v>35</v>
      </c>
      <c r="J19" s="123" t="s">
        <v>108</v>
      </c>
      <c r="K19" s="93" t="s">
        <v>35</v>
      </c>
      <c r="L19" s="123" t="s">
        <v>108</v>
      </c>
      <c r="M19" s="93" t="s">
        <v>35</v>
      </c>
      <c r="N19" s="123" t="s">
        <v>108</v>
      </c>
      <c r="O19" s="93" t="s">
        <v>35</v>
      </c>
      <c r="P19" s="123" t="s">
        <v>108</v>
      </c>
      <c r="Q19" s="93" t="s">
        <v>35</v>
      </c>
      <c r="R19" s="123" t="s">
        <v>108</v>
      </c>
      <c r="S19" s="94" t="s">
        <v>35</v>
      </c>
      <c r="T19" s="124" t="s">
        <v>108</v>
      </c>
      <c r="U19" s="93" t="s">
        <v>35</v>
      </c>
      <c r="V19" s="123" t="s">
        <v>108</v>
      </c>
      <c r="W19" s="93" t="s">
        <v>35</v>
      </c>
      <c r="X19" s="123" t="s">
        <v>108</v>
      </c>
      <c r="Y19" s="93" t="s">
        <v>35</v>
      </c>
      <c r="Z19" s="123" t="s">
        <v>108</v>
      </c>
      <c r="AA19" s="93" t="s">
        <v>35</v>
      </c>
      <c r="AB19" s="123" t="s">
        <v>108</v>
      </c>
      <c r="AC19" s="93" t="s">
        <v>35</v>
      </c>
      <c r="AD19" s="123" t="s">
        <v>108</v>
      </c>
      <c r="AE19" s="93" t="s">
        <v>35</v>
      </c>
      <c r="AF19" s="123" t="s">
        <v>108</v>
      </c>
      <c r="AG19" s="93" t="s">
        <v>35</v>
      </c>
      <c r="AH19" s="123" t="s">
        <v>108</v>
      </c>
      <c r="AI19" s="93" t="s">
        <v>35</v>
      </c>
      <c r="AJ19" s="125"/>
      <c r="AK19" s="126"/>
      <c r="AL19" s="97"/>
      <c r="AM19" s="97"/>
      <c r="AN19" s="97"/>
      <c r="AO19" s="97"/>
      <c r="AP19" s="97"/>
      <c r="AQ19" s="97"/>
    </row>
    <row r="20" spans="1:43" ht="30" customHeight="1">
      <c r="A20" s="99" t="s">
        <v>610</v>
      </c>
      <c r="B20" s="100">
        <v>286</v>
      </c>
      <c r="C20" s="101">
        <v>38.1</v>
      </c>
      <c r="D20" s="102">
        <v>22</v>
      </c>
      <c r="E20" s="101">
        <v>2.9</v>
      </c>
      <c r="F20" s="102">
        <v>144</v>
      </c>
      <c r="G20" s="101">
        <v>19.2</v>
      </c>
      <c r="H20" s="102">
        <v>69</v>
      </c>
      <c r="I20" s="101">
        <v>9.2</v>
      </c>
      <c r="J20" s="102">
        <v>962</v>
      </c>
      <c r="K20" s="101">
        <v>128.3</v>
      </c>
      <c r="L20" s="102">
        <v>161</v>
      </c>
      <c r="M20" s="101">
        <v>21.5</v>
      </c>
      <c r="N20" s="102">
        <v>139</v>
      </c>
      <c r="O20" s="101">
        <v>18.5</v>
      </c>
      <c r="P20" s="102">
        <v>41</v>
      </c>
      <c r="Q20" s="101">
        <v>5.5</v>
      </c>
      <c r="R20" s="102">
        <v>76</v>
      </c>
      <c r="S20" s="101">
        <v>10.1</v>
      </c>
      <c r="T20" s="102">
        <v>51</v>
      </c>
      <c r="U20" s="101">
        <v>6.8</v>
      </c>
      <c r="V20" s="102">
        <v>291</v>
      </c>
      <c r="W20" s="101">
        <v>38.8</v>
      </c>
      <c r="X20" s="102">
        <v>267</v>
      </c>
      <c r="Y20" s="101">
        <v>35.6</v>
      </c>
      <c r="Z20" s="102">
        <v>114</v>
      </c>
      <c r="AA20" s="101">
        <v>15.2</v>
      </c>
      <c r="AB20" s="102">
        <v>33</v>
      </c>
      <c r="AC20" s="101">
        <v>4.4</v>
      </c>
      <c r="AD20" s="102" t="s">
        <v>110</v>
      </c>
      <c r="AE20" s="101" t="s">
        <v>110</v>
      </c>
      <c r="AF20" s="102">
        <v>33</v>
      </c>
      <c r="AG20" s="101">
        <v>4.4</v>
      </c>
      <c r="AH20" s="102">
        <v>104</v>
      </c>
      <c r="AI20" s="103">
        <v>13.9</v>
      </c>
      <c r="AJ20" s="502" t="s">
        <v>610</v>
      </c>
      <c r="AK20" s="503"/>
      <c r="AL20" s="18"/>
      <c r="AM20" s="18"/>
      <c r="AN20" s="18"/>
      <c r="AO20" s="18"/>
      <c r="AP20" s="18"/>
      <c r="AQ20" s="18"/>
    </row>
    <row r="21" spans="1:43" ht="30" customHeight="1">
      <c r="A21" s="105" t="s">
        <v>111</v>
      </c>
      <c r="B21" s="106">
        <v>347</v>
      </c>
      <c r="C21" s="107">
        <v>34.6</v>
      </c>
      <c r="D21" s="108">
        <v>40</v>
      </c>
      <c r="E21" s="107">
        <v>4</v>
      </c>
      <c r="F21" s="108">
        <v>199</v>
      </c>
      <c r="G21" s="107">
        <v>19.9</v>
      </c>
      <c r="H21" s="108">
        <v>154</v>
      </c>
      <c r="I21" s="107">
        <v>15.4</v>
      </c>
      <c r="J21" s="108">
        <v>1059</v>
      </c>
      <c r="K21" s="107">
        <v>105.7</v>
      </c>
      <c r="L21" s="108">
        <v>202</v>
      </c>
      <c r="M21" s="107">
        <v>20.2</v>
      </c>
      <c r="N21" s="108">
        <v>182</v>
      </c>
      <c r="O21" s="107">
        <v>18.2</v>
      </c>
      <c r="P21" s="108">
        <v>47</v>
      </c>
      <c r="Q21" s="107">
        <v>4.7</v>
      </c>
      <c r="R21" s="108">
        <v>137</v>
      </c>
      <c r="S21" s="107">
        <v>13.7</v>
      </c>
      <c r="T21" s="108">
        <v>47</v>
      </c>
      <c r="U21" s="107">
        <v>4.7</v>
      </c>
      <c r="V21" s="108">
        <v>88</v>
      </c>
      <c r="W21" s="107">
        <v>8.8</v>
      </c>
      <c r="X21" s="108">
        <v>212</v>
      </c>
      <c r="Y21" s="107">
        <v>21.2</v>
      </c>
      <c r="Z21" s="108">
        <v>87</v>
      </c>
      <c r="AA21" s="107">
        <v>8.7</v>
      </c>
      <c r="AB21" s="108">
        <v>20</v>
      </c>
      <c r="AC21" s="107">
        <v>2</v>
      </c>
      <c r="AD21" s="108">
        <v>10</v>
      </c>
      <c r="AE21" s="107">
        <v>1</v>
      </c>
      <c r="AF21" s="108">
        <v>24</v>
      </c>
      <c r="AG21" s="107">
        <v>2.4</v>
      </c>
      <c r="AH21" s="108">
        <v>174</v>
      </c>
      <c r="AI21" s="109">
        <v>17.4</v>
      </c>
      <c r="AJ21" s="507" t="s">
        <v>611</v>
      </c>
      <c r="AK21" s="508"/>
      <c r="AL21" s="18"/>
      <c r="AM21" s="18"/>
      <c r="AN21" s="18"/>
      <c r="AO21" s="18"/>
      <c r="AP21" s="18"/>
      <c r="AQ21" s="18"/>
    </row>
    <row r="22" spans="1:43" ht="30" customHeight="1">
      <c r="A22" s="105" t="s">
        <v>112</v>
      </c>
      <c r="B22" s="106">
        <v>452</v>
      </c>
      <c r="C22" s="107">
        <v>39</v>
      </c>
      <c r="D22" s="108">
        <v>44</v>
      </c>
      <c r="E22" s="107">
        <v>3.8</v>
      </c>
      <c r="F22" s="108">
        <v>122</v>
      </c>
      <c r="G22" s="107">
        <v>10.5</v>
      </c>
      <c r="H22" s="108">
        <v>102</v>
      </c>
      <c r="I22" s="107">
        <v>8.8</v>
      </c>
      <c r="J22" s="108">
        <v>848</v>
      </c>
      <c r="K22" s="107">
        <v>73.1</v>
      </c>
      <c r="L22" s="108">
        <v>365</v>
      </c>
      <c r="M22" s="107">
        <v>31.5</v>
      </c>
      <c r="N22" s="108">
        <v>342</v>
      </c>
      <c r="O22" s="107">
        <v>29.5</v>
      </c>
      <c r="P22" s="108">
        <v>25</v>
      </c>
      <c r="Q22" s="107">
        <v>2.2</v>
      </c>
      <c r="R22" s="108">
        <v>170</v>
      </c>
      <c r="S22" s="107">
        <v>14.6</v>
      </c>
      <c r="T22" s="108">
        <v>92</v>
      </c>
      <c r="U22" s="107">
        <v>7.9</v>
      </c>
      <c r="V22" s="108">
        <v>104</v>
      </c>
      <c r="W22" s="107">
        <v>9</v>
      </c>
      <c r="X22" s="108">
        <v>227</v>
      </c>
      <c r="Y22" s="107">
        <v>19.6</v>
      </c>
      <c r="Z22" s="108">
        <v>97</v>
      </c>
      <c r="AA22" s="107">
        <v>8.4</v>
      </c>
      <c r="AB22" s="108">
        <v>13</v>
      </c>
      <c r="AC22" s="107">
        <v>1.1</v>
      </c>
      <c r="AD22" s="108">
        <v>14</v>
      </c>
      <c r="AE22" s="107">
        <v>1.2</v>
      </c>
      <c r="AF22" s="108">
        <v>19</v>
      </c>
      <c r="AG22" s="107">
        <v>1.6</v>
      </c>
      <c r="AH22" s="108">
        <v>225</v>
      </c>
      <c r="AI22" s="109">
        <v>19.4</v>
      </c>
      <c r="AJ22" s="507" t="s">
        <v>612</v>
      </c>
      <c r="AK22" s="508"/>
      <c r="AL22" s="18"/>
      <c r="AM22" s="18"/>
      <c r="AN22" s="18"/>
      <c r="AO22" s="18"/>
      <c r="AP22" s="18"/>
      <c r="AQ22" s="18"/>
    </row>
    <row r="23" spans="1:43" ht="30" customHeight="1">
      <c r="A23" s="105" t="s">
        <v>113</v>
      </c>
      <c r="B23" s="106">
        <v>451</v>
      </c>
      <c r="C23" s="107">
        <v>36.5</v>
      </c>
      <c r="D23" s="108">
        <v>37</v>
      </c>
      <c r="E23" s="107">
        <v>3</v>
      </c>
      <c r="F23" s="108">
        <v>95</v>
      </c>
      <c r="G23" s="107">
        <v>7.7</v>
      </c>
      <c r="H23" s="108">
        <v>78</v>
      </c>
      <c r="I23" s="107">
        <v>6.3</v>
      </c>
      <c r="J23" s="108">
        <v>729</v>
      </c>
      <c r="K23" s="107">
        <v>58.9</v>
      </c>
      <c r="L23" s="108">
        <v>549</v>
      </c>
      <c r="M23" s="107">
        <v>44.4</v>
      </c>
      <c r="N23" s="108">
        <v>508</v>
      </c>
      <c r="O23" s="107">
        <v>41.1</v>
      </c>
      <c r="P23" s="108">
        <v>25</v>
      </c>
      <c r="Q23" s="107">
        <v>2</v>
      </c>
      <c r="R23" s="108">
        <v>145</v>
      </c>
      <c r="S23" s="107">
        <v>11.7</v>
      </c>
      <c r="T23" s="108">
        <v>144</v>
      </c>
      <c r="U23" s="107">
        <v>11.6</v>
      </c>
      <c r="V23" s="108">
        <v>64</v>
      </c>
      <c r="W23" s="107">
        <v>5.2</v>
      </c>
      <c r="X23" s="108">
        <v>215</v>
      </c>
      <c r="Y23" s="107">
        <v>17.4</v>
      </c>
      <c r="Z23" s="108">
        <v>94</v>
      </c>
      <c r="AA23" s="107">
        <v>7.6</v>
      </c>
      <c r="AB23" s="108">
        <v>11</v>
      </c>
      <c r="AC23" s="107">
        <v>0.9</v>
      </c>
      <c r="AD23" s="108">
        <v>10</v>
      </c>
      <c r="AE23" s="107">
        <v>0.8</v>
      </c>
      <c r="AF23" s="108">
        <v>20</v>
      </c>
      <c r="AG23" s="107">
        <v>1.6</v>
      </c>
      <c r="AH23" s="108">
        <v>174</v>
      </c>
      <c r="AI23" s="109">
        <v>14.1</v>
      </c>
      <c r="AJ23" s="507" t="s">
        <v>613</v>
      </c>
      <c r="AK23" s="508"/>
      <c r="AL23" s="18"/>
      <c r="AM23" s="18"/>
      <c r="AN23" s="18"/>
      <c r="AO23" s="18"/>
      <c r="AP23" s="18"/>
      <c r="AQ23" s="18"/>
    </row>
    <row r="24" spans="1:43" ht="30" customHeight="1">
      <c r="A24" s="105" t="s">
        <v>114</v>
      </c>
      <c r="B24" s="106">
        <v>485</v>
      </c>
      <c r="C24" s="107">
        <v>38.8</v>
      </c>
      <c r="D24" s="108">
        <v>34</v>
      </c>
      <c r="E24" s="107">
        <v>2.7</v>
      </c>
      <c r="F24" s="108">
        <v>98</v>
      </c>
      <c r="G24" s="107">
        <v>7.8</v>
      </c>
      <c r="H24" s="108">
        <v>88</v>
      </c>
      <c r="I24" s="107">
        <v>7</v>
      </c>
      <c r="J24" s="108">
        <v>727</v>
      </c>
      <c r="K24" s="107">
        <v>58.2</v>
      </c>
      <c r="L24" s="108">
        <v>602</v>
      </c>
      <c r="M24" s="107">
        <v>48.2</v>
      </c>
      <c r="N24" s="108">
        <v>563</v>
      </c>
      <c r="O24" s="107">
        <v>45</v>
      </c>
      <c r="P24" s="108">
        <v>23</v>
      </c>
      <c r="Q24" s="107">
        <v>1.8</v>
      </c>
      <c r="R24" s="108">
        <v>150</v>
      </c>
      <c r="S24" s="107">
        <v>12</v>
      </c>
      <c r="T24" s="108">
        <v>135</v>
      </c>
      <c r="U24" s="107">
        <v>10.8</v>
      </c>
      <c r="V24" s="108">
        <v>71</v>
      </c>
      <c r="W24" s="107">
        <v>5.7</v>
      </c>
      <c r="X24" s="108">
        <v>243</v>
      </c>
      <c r="Y24" s="107">
        <v>19.4</v>
      </c>
      <c r="Z24" s="108">
        <v>102</v>
      </c>
      <c r="AA24" s="107">
        <v>8.2</v>
      </c>
      <c r="AB24" s="108">
        <v>11</v>
      </c>
      <c r="AC24" s="107">
        <v>0.9</v>
      </c>
      <c r="AD24" s="108">
        <v>5</v>
      </c>
      <c r="AE24" s="107">
        <v>0.4</v>
      </c>
      <c r="AF24" s="108">
        <v>26</v>
      </c>
      <c r="AG24" s="107">
        <v>2.1</v>
      </c>
      <c r="AH24" s="108">
        <v>196</v>
      </c>
      <c r="AI24" s="109">
        <v>15.7</v>
      </c>
      <c r="AJ24" s="507" t="s">
        <v>614</v>
      </c>
      <c r="AK24" s="508"/>
      <c r="AL24" s="18"/>
      <c r="AM24" s="18"/>
      <c r="AN24" s="18"/>
      <c r="AO24" s="18"/>
      <c r="AP24" s="18"/>
      <c r="AQ24" s="18"/>
    </row>
    <row r="25" spans="1:43" ht="30" customHeight="1">
      <c r="A25" s="105" t="s">
        <v>115</v>
      </c>
      <c r="B25" s="106">
        <v>450</v>
      </c>
      <c r="C25" s="107">
        <v>35.6</v>
      </c>
      <c r="D25" s="108">
        <v>45</v>
      </c>
      <c r="E25" s="107">
        <v>3.6</v>
      </c>
      <c r="F25" s="108">
        <v>99</v>
      </c>
      <c r="G25" s="107">
        <v>7.8</v>
      </c>
      <c r="H25" s="108">
        <v>89</v>
      </c>
      <c r="I25" s="107">
        <v>7</v>
      </c>
      <c r="J25" s="108">
        <v>728</v>
      </c>
      <c r="K25" s="107">
        <v>57.6</v>
      </c>
      <c r="L25" s="108">
        <v>715</v>
      </c>
      <c r="M25" s="107">
        <v>56.6</v>
      </c>
      <c r="N25" s="108">
        <v>671</v>
      </c>
      <c r="O25" s="107">
        <v>53.1</v>
      </c>
      <c r="P25" s="108">
        <v>22</v>
      </c>
      <c r="Q25" s="107">
        <v>1.7</v>
      </c>
      <c r="R25" s="108">
        <v>151</v>
      </c>
      <c r="S25" s="107">
        <v>12</v>
      </c>
      <c r="T25" s="108">
        <v>152</v>
      </c>
      <c r="U25" s="107">
        <v>12</v>
      </c>
      <c r="V25" s="108">
        <v>56</v>
      </c>
      <c r="W25" s="107">
        <v>4.4</v>
      </c>
      <c r="X25" s="108">
        <v>256</v>
      </c>
      <c r="Y25" s="107">
        <v>20.3</v>
      </c>
      <c r="Z25" s="108">
        <v>120</v>
      </c>
      <c r="AA25" s="107">
        <v>9.5</v>
      </c>
      <c r="AB25" s="108">
        <v>4</v>
      </c>
      <c r="AC25" s="107">
        <v>0.3</v>
      </c>
      <c r="AD25" s="108">
        <v>16</v>
      </c>
      <c r="AE25" s="107">
        <v>1.3</v>
      </c>
      <c r="AF25" s="108">
        <v>24</v>
      </c>
      <c r="AG25" s="107">
        <v>1.9</v>
      </c>
      <c r="AH25" s="108">
        <v>182</v>
      </c>
      <c r="AI25" s="109">
        <v>14.4</v>
      </c>
      <c r="AJ25" s="507" t="s">
        <v>615</v>
      </c>
      <c r="AK25" s="508"/>
      <c r="AL25" s="18"/>
      <c r="AM25" s="18"/>
      <c r="AN25" s="18"/>
      <c r="AO25" s="18"/>
      <c r="AP25" s="18"/>
      <c r="AQ25" s="18"/>
    </row>
    <row r="26" spans="1:43" ht="30" customHeight="1">
      <c r="A26" s="105" t="s">
        <v>116</v>
      </c>
      <c r="B26" s="106">
        <v>505</v>
      </c>
      <c r="C26" s="107">
        <v>39.7</v>
      </c>
      <c r="D26" s="108">
        <v>46</v>
      </c>
      <c r="E26" s="107">
        <v>3.6</v>
      </c>
      <c r="F26" s="108">
        <v>88</v>
      </c>
      <c r="G26" s="107">
        <v>6.9</v>
      </c>
      <c r="H26" s="108">
        <v>63</v>
      </c>
      <c r="I26" s="107">
        <v>5</v>
      </c>
      <c r="J26" s="108">
        <v>738</v>
      </c>
      <c r="K26" s="107">
        <v>58.1</v>
      </c>
      <c r="L26" s="108">
        <v>794</v>
      </c>
      <c r="M26" s="107">
        <v>62.5</v>
      </c>
      <c r="N26" s="108">
        <v>744</v>
      </c>
      <c r="O26" s="107">
        <v>58.6</v>
      </c>
      <c r="P26" s="108">
        <v>27</v>
      </c>
      <c r="Q26" s="107">
        <v>2.1</v>
      </c>
      <c r="R26" s="108">
        <v>141</v>
      </c>
      <c r="S26" s="107">
        <v>11.1</v>
      </c>
      <c r="T26" s="108">
        <v>143</v>
      </c>
      <c r="U26" s="107">
        <v>11.3</v>
      </c>
      <c r="V26" s="108">
        <v>75</v>
      </c>
      <c r="W26" s="107">
        <v>5.9</v>
      </c>
      <c r="X26" s="108">
        <v>260</v>
      </c>
      <c r="Y26" s="107">
        <v>20.5</v>
      </c>
      <c r="Z26" s="108">
        <v>100</v>
      </c>
      <c r="AA26" s="107">
        <v>7.9</v>
      </c>
      <c r="AB26" s="108">
        <v>7</v>
      </c>
      <c r="AC26" s="107">
        <v>0.6</v>
      </c>
      <c r="AD26" s="108">
        <v>7</v>
      </c>
      <c r="AE26" s="107">
        <v>0.6</v>
      </c>
      <c r="AF26" s="108">
        <v>36</v>
      </c>
      <c r="AG26" s="107">
        <v>2.8</v>
      </c>
      <c r="AH26" s="108">
        <v>189</v>
      </c>
      <c r="AI26" s="109">
        <v>14.9</v>
      </c>
      <c r="AJ26" s="507" t="s">
        <v>616</v>
      </c>
      <c r="AK26" s="508"/>
      <c r="AL26" s="18"/>
      <c r="AM26" s="18"/>
      <c r="AN26" s="18"/>
      <c r="AO26" s="18"/>
      <c r="AP26" s="18"/>
      <c r="AQ26" s="18"/>
    </row>
    <row r="27" spans="1:43" ht="30" customHeight="1" thickBot="1">
      <c r="A27" s="111" t="s">
        <v>117</v>
      </c>
      <c r="B27" s="127">
        <v>463</v>
      </c>
      <c r="C27" s="128">
        <v>36.2</v>
      </c>
      <c r="D27" s="129">
        <v>37</v>
      </c>
      <c r="E27" s="128">
        <v>2.9</v>
      </c>
      <c r="F27" s="129">
        <v>57</v>
      </c>
      <c r="G27" s="128">
        <v>4.5</v>
      </c>
      <c r="H27" s="129">
        <v>37</v>
      </c>
      <c r="I27" s="128">
        <v>2.9</v>
      </c>
      <c r="J27" s="129">
        <v>704</v>
      </c>
      <c r="K27" s="128">
        <v>55.1</v>
      </c>
      <c r="L27" s="129">
        <v>748</v>
      </c>
      <c r="M27" s="128">
        <v>58.5</v>
      </c>
      <c r="N27" s="129">
        <v>694</v>
      </c>
      <c r="O27" s="128">
        <v>54.3</v>
      </c>
      <c r="P27" s="129">
        <v>28</v>
      </c>
      <c r="Q27" s="128">
        <v>2.2</v>
      </c>
      <c r="R27" s="129">
        <v>172</v>
      </c>
      <c r="S27" s="128">
        <v>13.5</v>
      </c>
      <c r="T27" s="129">
        <v>141</v>
      </c>
      <c r="U27" s="128">
        <v>11</v>
      </c>
      <c r="V27" s="129">
        <v>90</v>
      </c>
      <c r="W27" s="128">
        <v>7</v>
      </c>
      <c r="X27" s="129">
        <v>306</v>
      </c>
      <c r="Y27" s="128">
        <v>23.9</v>
      </c>
      <c r="Z27" s="129">
        <v>117</v>
      </c>
      <c r="AA27" s="128">
        <v>9.2</v>
      </c>
      <c r="AB27" s="129">
        <v>10</v>
      </c>
      <c r="AC27" s="128">
        <v>0.8</v>
      </c>
      <c r="AD27" s="129">
        <v>11</v>
      </c>
      <c r="AE27" s="128">
        <v>0.9</v>
      </c>
      <c r="AF27" s="129">
        <v>56</v>
      </c>
      <c r="AG27" s="128">
        <v>4.4</v>
      </c>
      <c r="AH27" s="129">
        <v>203</v>
      </c>
      <c r="AI27" s="130">
        <v>15.9</v>
      </c>
      <c r="AJ27" s="634" t="s">
        <v>617</v>
      </c>
      <c r="AK27" s="635"/>
      <c r="AL27" s="18"/>
      <c r="AM27" s="18"/>
      <c r="AN27" s="18"/>
      <c r="AO27" s="18"/>
      <c r="AP27" s="18"/>
      <c r="AQ27" s="18"/>
    </row>
    <row r="28" spans="1:71" ht="7.5" customHeight="1">
      <c r="A28" s="18"/>
      <c r="B28" s="131"/>
      <c r="C28" s="80"/>
      <c r="D28" s="80"/>
      <c r="E28" s="80"/>
      <c r="F28" s="131"/>
      <c r="G28" s="80"/>
      <c r="H28" s="131"/>
      <c r="I28" s="80"/>
      <c r="J28" s="131"/>
      <c r="K28" s="80"/>
      <c r="L28" s="131"/>
      <c r="M28" s="80"/>
      <c r="N28" s="131"/>
      <c r="O28" s="80"/>
      <c r="P28" s="131"/>
      <c r="Q28" s="80"/>
      <c r="R28" s="131"/>
      <c r="S28" s="80"/>
      <c r="T28" s="131"/>
      <c r="U28" s="80"/>
      <c r="V28" s="131"/>
      <c r="W28" s="80"/>
      <c r="X28" s="131"/>
      <c r="Y28" s="80"/>
      <c r="Z28" s="131"/>
      <c r="AA28" s="80"/>
      <c r="AB28" s="80"/>
      <c r="AC28" s="80"/>
      <c r="AD28" s="131"/>
      <c r="AE28" s="80"/>
      <c r="AF28" s="131"/>
      <c r="AG28" s="80"/>
      <c r="AH28" s="131"/>
      <c r="AI28" s="80"/>
      <c r="AJ28" s="131"/>
      <c r="AK28" s="80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</row>
    <row r="32" spans="35:38" ht="17.25">
      <c r="AI32" s="616" t="s">
        <v>24</v>
      </c>
      <c r="AJ32" s="616"/>
      <c r="AK32" s="616"/>
      <c r="AL32" s="616"/>
    </row>
  </sheetData>
  <mergeCells count="51">
    <mergeCell ref="A2:R2"/>
    <mergeCell ref="AJ1:AL1"/>
    <mergeCell ref="J4:K6"/>
    <mergeCell ref="L4:M6"/>
    <mergeCell ref="N4:O6"/>
    <mergeCell ref="P4:Q6"/>
    <mergeCell ref="R4:S6"/>
    <mergeCell ref="T4:U6"/>
    <mergeCell ref="V4:W6"/>
    <mergeCell ref="X4:Y6"/>
    <mergeCell ref="AD18:AE18"/>
    <mergeCell ref="Z4:AA6"/>
    <mergeCell ref="T3:AC3"/>
    <mergeCell ref="T17:U18"/>
    <mergeCell ref="V17:W18"/>
    <mergeCell ref="X17:Y18"/>
    <mergeCell ref="Z18:AA18"/>
    <mergeCell ref="AD5:AE6"/>
    <mergeCell ref="AJ20:AK20"/>
    <mergeCell ref="AH16:AK16"/>
    <mergeCell ref="AB4:AC6"/>
    <mergeCell ref="AJ27:AK27"/>
    <mergeCell ref="AF18:AG18"/>
    <mergeCell ref="AB18:AC18"/>
    <mergeCell ref="AH3:AI6"/>
    <mergeCell ref="AJ3:AK6"/>
    <mergeCell ref="AH17:AI18"/>
    <mergeCell ref="AF3:AG3"/>
    <mergeCell ref="AI32:AL32"/>
    <mergeCell ref="AJ21:AK21"/>
    <mergeCell ref="AJ22:AK22"/>
    <mergeCell ref="AJ23:AK23"/>
    <mergeCell ref="AJ24:AK24"/>
    <mergeCell ref="AJ25:AK25"/>
    <mergeCell ref="AJ26:AK26"/>
    <mergeCell ref="P17:Q18"/>
    <mergeCell ref="R17:S18"/>
    <mergeCell ref="D3:E6"/>
    <mergeCell ref="D17:E18"/>
    <mergeCell ref="F17:G18"/>
    <mergeCell ref="H18:I18"/>
    <mergeCell ref="AF6:AG6"/>
    <mergeCell ref="B17:C18"/>
    <mergeCell ref="A1:S1"/>
    <mergeCell ref="B3:C6"/>
    <mergeCell ref="F3:G6"/>
    <mergeCell ref="H3:I6"/>
    <mergeCell ref="J3:S3"/>
    <mergeCell ref="L17:M18"/>
    <mergeCell ref="J17:K18"/>
    <mergeCell ref="N18:O18"/>
  </mergeCells>
  <printOptions horizontalCentered="1"/>
  <pageMargins left="0.3937007874015748" right="0.3937007874015748" top="0.5905511811023623" bottom="0.7874015748031497" header="0.5118110236220472" footer="0.3937007874015748"/>
  <pageSetup firstPageNumber="18" useFirstPageNumber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R63"/>
  <sheetViews>
    <sheetView showGridLines="0" zoomScaleSheetLayoutView="75" workbookViewId="0" topLeftCell="A36">
      <selection activeCell="B8" sqref="B8"/>
    </sheetView>
  </sheetViews>
  <sheetFormatPr defaultColWidth="8.83203125" defaultRowHeight="18"/>
  <cols>
    <col min="1" max="1" width="8.83203125" style="0" customWidth="1"/>
    <col min="2" max="2" width="6.33203125" style="0" customWidth="1"/>
    <col min="3" max="3" width="5.58203125" style="0" customWidth="1"/>
    <col min="4" max="5" width="5" style="0" customWidth="1"/>
    <col min="6" max="7" width="5.41015625" style="0" customWidth="1"/>
    <col min="8" max="19" width="4.41015625" style="0" customWidth="1"/>
    <col min="20" max="21" width="4.5" style="0" customWidth="1"/>
    <col min="22" max="22" width="5.91015625" style="0" bestFit="1" customWidth="1"/>
    <col min="23" max="39" width="4.41015625" style="0" customWidth="1"/>
    <col min="40" max="40" width="8.83203125" style="0" customWidth="1"/>
    <col min="41" max="41" width="4.41015625" style="0" bestFit="1" customWidth="1"/>
    <col min="42" max="42" width="10.41015625" style="0" bestFit="1" customWidth="1"/>
  </cols>
  <sheetData>
    <row r="1" spans="1:70" ht="22.5" customHeight="1">
      <c r="A1" s="623" t="s">
        <v>488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80"/>
      <c r="V1" s="131"/>
      <c r="W1" s="80"/>
      <c r="X1" s="131"/>
      <c r="Y1" s="80"/>
      <c r="Z1" s="131"/>
      <c r="AA1" s="80"/>
      <c r="AB1" s="80"/>
      <c r="AC1" s="80"/>
      <c r="AD1" s="131"/>
      <c r="AE1" s="80"/>
      <c r="AF1" s="131"/>
      <c r="AG1" s="80"/>
      <c r="AH1" s="131"/>
      <c r="AI1" s="80"/>
      <c r="AJ1" s="131"/>
      <c r="AK1" s="80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22.5" customHeight="1" thickBot="1">
      <c r="A2" s="657" t="s">
        <v>618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18"/>
      <c r="W2" s="80"/>
      <c r="X2" s="18"/>
      <c r="Y2" s="80"/>
      <c r="Z2" s="18"/>
      <c r="AA2" s="80"/>
      <c r="AB2" s="18"/>
      <c r="AC2" s="80"/>
      <c r="AD2" s="18"/>
      <c r="AE2" s="80"/>
      <c r="AF2" s="18"/>
      <c r="AG2" s="80"/>
      <c r="AH2" s="424"/>
      <c r="AI2" s="80"/>
      <c r="AJ2" s="18"/>
      <c r="AK2" s="80"/>
      <c r="AM2" s="80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ht="15" customHeight="1">
      <c r="A3" s="20"/>
      <c r="B3" s="550" t="s">
        <v>95</v>
      </c>
      <c r="C3" s="524"/>
      <c r="D3" s="550" t="s">
        <v>97</v>
      </c>
      <c r="E3" s="524"/>
      <c r="F3" s="550" t="s">
        <v>37</v>
      </c>
      <c r="G3" s="518"/>
      <c r="H3" s="706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8"/>
      <c r="AF3" s="681" t="s">
        <v>60</v>
      </c>
      <c r="AG3" s="631"/>
      <c r="AH3" s="681" t="s">
        <v>124</v>
      </c>
      <c r="AI3" s="631"/>
      <c r="AJ3" s="86"/>
      <c r="AK3" s="112"/>
      <c r="AM3" s="80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ht="17.25" customHeight="1">
      <c r="A4" s="87"/>
      <c r="B4" s="509"/>
      <c r="C4" s="515"/>
      <c r="D4" s="509"/>
      <c r="E4" s="515"/>
      <c r="F4" s="509"/>
      <c r="G4" s="515"/>
      <c r="H4" s="692" t="s">
        <v>98</v>
      </c>
      <c r="I4" s="693"/>
      <c r="J4" s="692" t="s">
        <v>99</v>
      </c>
      <c r="K4" s="693"/>
      <c r="L4" s="698" t="s">
        <v>125</v>
      </c>
      <c r="M4" s="699"/>
      <c r="N4" s="694" t="s">
        <v>126</v>
      </c>
      <c r="O4" s="702"/>
      <c r="P4" s="692" t="s">
        <v>101</v>
      </c>
      <c r="Q4" s="693"/>
      <c r="R4" s="694" t="s">
        <v>127</v>
      </c>
      <c r="S4" s="695"/>
      <c r="T4" s="653" t="s">
        <v>128</v>
      </c>
      <c r="U4" s="709"/>
      <c r="V4" s="653" t="s">
        <v>103</v>
      </c>
      <c r="W4" s="709"/>
      <c r="X4" s="653" t="s">
        <v>104</v>
      </c>
      <c r="Y4" s="709"/>
      <c r="Z4" s="653" t="s">
        <v>106</v>
      </c>
      <c r="AA4" s="691"/>
      <c r="AB4" s="690"/>
      <c r="AC4" s="690"/>
      <c r="AD4" s="690"/>
      <c r="AE4" s="513"/>
      <c r="AF4" s="682"/>
      <c r="AG4" s="683"/>
      <c r="AH4" s="682"/>
      <c r="AI4" s="683"/>
      <c r="AJ4" s="90"/>
      <c r="AK4" s="18"/>
      <c r="AM4" s="80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39.75" customHeight="1">
      <c r="A5" s="87"/>
      <c r="B5" s="516"/>
      <c r="C5" s="517"/>
      <c r="D5" s="516"/>
      <c r="E5" s="517"/>
      <c r="F5" s="516"/>
      <c r="G5" s="517"/>
      <c r="H5" s="516"/>
      <c r="I5" s="517"/>
      <c r="J5" s="516"/>
      <c r="K5" s="517"/>
      <c r="L5" s="700"/>
      <c r="M5" s="701"/>
      <c r="N5" s="696"/>
      <c r="O5" s="703"/>
      <c r="P5" s="516"/>
      <c r="Q5" s="517"/>
      <c r="R5" s="696"/>
      <c r="S5" s="697"/>
      <c r="T5" s="632"/>
      <c r="U5" s="601"/>
      <c r="V5" s="632"/>
      <c r="W5" s="601"/>
      <c r="X5" s="632"/>
      <c r="Y5" s="601"/>
      <c r="Z5" s="632"/>
      <c r="AA5" s="601"/>
      <c r="AB5" s="687" t="s">
        <v>107</v>
      </c>
      <c r="AC5" s="513"/>
      <c r="AD5" s="688" t="s">
        <v>620</v>
      </c>
      <c r="AE5" s="689"/>
      <c r="AF5" s="632"/>
      <c r="AG5" s="601"/>
      <c r="AH5" s="632"/>
      <c r="AI5" s="601"/>
      <c r="AJ5" s="406"/>
      <c r="AK5" s="236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1:37" s="142" customFormat="1" ht="17.25" customHeight="1">
      <c r="A6" s="134"/>
      <c r="B6" s="135" t="s">
        <v>108</v>
      </c>
      <c r="C6" s="136" t="s">
        <v>35</v>
      </c>
      <c r="D6" s="135" t="s">
        <v>108</v>
      </c>
      <c r="E6" s="136" t="s">
        <v>35</v>
      </c>
      <c r="F6" s="135" t="s">
        <v>108</v>
      </c>
      <c r="G6" s="136" t="s">
        <v>35</v>
      </c>
      <c r="H6" s="135" t="s">
        <v>108</v>
      </c>
      <c r="I6" s="136" t="s">
        <v>35</v>
      </c>
      <c r="J6" s="135" t="s">
        <v>108</v>
      </c>
      <c r="K6" s="136" t="s">
        <v>35</v>
      </c>
      <c r="L6" s="135" t="s">
        <v>108</v>
      </c>
      <c r="M6" s="136" t="s">
        <v>35</v>
      </c>
      <c r="N6" s="135" t="s">
        <v>108</v>
      </c>
      <c r="O6" s="136" t="s">
        <v>35</v>
      </c>
      <c r="P6" s="135" t="s">
        <v>108</v>
      </c>
      <c r="Q6" s="136" t="s">
        <v>35</v>
      </c>
      <c r="R6" s="135" t="s">
        <v>108</v>
      </c>
      <c r="S6" s="136" t="s">
        <v>35</v>
      </c>
      <c r="T6" s="137" t="s">
        <v>108</v>
      </c>
      <c r="U6" s="138" t="s">
        <v>35</v>
      </c>
      <c r="V6" s="135" t="s">
        <v>108</v>
      </c>
      <c r="W6" s="136" t="s">
        <v>35</v>
      </c>
      <c r="X6" s="135" t="s">
        <v>108</v>
      </c>
      <c r="Y6" s="136" t="s">
        <v>35</v>
      </c>
      <c r="Z6" s="135" t="s">
        <v>108</v>
      </c>
      <c r="AA6" s="136" t="s">
        <v>35</v>
      </c>
      <c r="AB6" s="135" t="s">
        <v>108</v>
      </c>
      <c r="AC6" s="136" t="s">
        <v>35</v>
      </c>
      <c r="AD6" s="135" t="s">
        <v>108</v>
      </c>
      <c r="AE6" s="136" t="s">
        <v>35</v>
      </c>
      <c r="AF6" s="135" t="s">
        <v>108</v>
      </c>
      <c r="AG6" s="136" t="s">
        <v>35</v>
      </c>
      <c r="AH6" s="135" t="s">
        <v>108</v>
      </c>
      <c r="AI6" s="139" t="s">
        <v>35</v>
      </c>
      <c r="AJ6" s="140"/>
      <c r="AK6" s="141"/>
    </row>
    <row r="7" spans="1:37" ht="21.75" customHeight="1">
      <c r="A7" s="143" t="s">
        <v>129</v>
      </c>
      <c r="B7" s="144">
        <v>7130</v>
      </c>
      <c r="C7" s="145">
        <v>561.5</v>
      </c>
      <c r="D7" s="146">
        <v>22</v>
      </c>
      <c r="E7" s="145">
        <v>1.7</v>
      </c>
      <c r="F7" s="146">
        <v>2324</v>
      </c>
      <c r="G7" s="145">
        <v>183</v>
      </c>
      <c r="H7" s="146">
        <v>63</v>
      </c>
      <c r="I7" s="145">
        <v>5</v>
      </c>
      <c r="J7" s="146">
        <v>365</v>
      </c>
      <c r="K7" s="145">
        <v>28.7</v>
      </c>
      <c r="L7" s="146">
        <v>394</v>
      </c>
      <c r="M7" s="145">
        <v>31</v>
      </c>
      <c r="N7" s="146">
        <v>109</v>
      </c>
      <c r="O7" s="145">
        <v>8.6</v>
      </c>
      <c r="P7" s="146">
        <v>138</v>
      </c>
      <c r="Q7" s="145">
        <v>10.9</v>
      </c>
      <c r="R7" s="146">
        <v>399</v>
      </c>
      <c r="S7" s="145">
        <v>31.4</v>
      </c>
      <c r="T7" s="146">
        <v>87</v>
      </c>
      <c r="U7" s="145">
        <v>6.9</v>
      </c>
      <c r="V7" s="146">
        <v>61</v>
      </c>
      <c r="W7" s="145">
        <v>4.8</v>
      </c>
      <c r="X7" s="146">
        <v>70</v>
      </c>
      <c r="Y7" s="145">
        <v>5.5</v>
      </c>
      <c r="Z7" s="146">
        <v>253</v>
      </c>
      <c r="AA7" s="145">
        <v>19.9</v>
      </c>
      <c r="AB7" s="146">
        <v>169</v>
      </c>
      <c r="AC7" s="145">
        <v>13.3</v>
      </c>
      <c r="AD7" s="146">
        <v>84</v>
      </c>
      <c r="AE7" s="145">
        <v>6.6</v>
      </c>
      <c r="AF7" s="146">
        <v>107</v>
      </c>
      <c r="AG7" s="145">
        <v>8.4</v>
      </c>
      <c r="AH7" s="146">
        <v>93</v>
      </c>
      <c r="AI7" s="147">
        <v>7.3</v>
      </c>
      <c r="AJ7" s="668" t="s">
        <v>129</v>
      </c>
      <c r="AK7" s="669"/>
    </row>
    <row r="8" spans="1:37" ht="21.75" customHeight="1">
      <c r="A8" s="150" t="s">
        <v>130</v>
      </c>
      <c r="B8" s="151">
        <v>6898</v>
      </c>
      <c r="C8" s="152">
        <v>532.3</v>
      </c>
      <c r="D8" s="153">
        <v>14</v>
      </c>
      <c r="E8" s="152">
        <v>1.1</v>
      </c>
      <c r="F8" s="153">
        <v>2342</v>
      </c>
      <c r="G8" s="152">
        <v>180.7</v>
      </c>
      <c r="H8" s="153">
        <v>108</v>
      </c>
      <c r="I8" s="152">
        <v>8.3</v>
      </c>
      <c r="J8" s="153">
        <v>376</v>
      </c>
      <c r="K8" s="152">
        <v>29</v>
      </c>
      <c r="L8" s="153">
        <v>355</v>
      </c>
      <c r="M8" s="152">
        <v>27.4</v>
      </c>
      <c r="N8" s="153">
        <v>101</v>
      </c>
      <c r="O8" s="152">
        <v>7.8</v>
      </c>
      <c r="P8" s="153">
        <v>129</v>
      </c>
      <c r="Q8" s="152">
        <v>10</v>
      </c>
      <c r="R8" s="153">
        <v>414</v>
      </c>
      <c r="S8" s="152">
        <v>31.9</v>
      </c>
      <c r="T8" s="153">
        <v>96</v>
      </c>
      <c r="U8" s="152">
        <v>7.4</v>
      </c>
      <c r="V8" s="153">
        <v>51</v>
      </c>
      <c r="W8" s="152">
        <v>3.9</v>
      </c>
      <c r="X8" s="153">
        <v>68</v>
      </c>
      <c r="Y8" s="152">
        <v>5.2</v>
      </c>
      <c r="Z8" s="153">
        <v>261</v>
      </c>
      <c r="AA8" s="152">
        <v>20.1</v>
      </c>
      <c r="AB8" s="153">
        <v>193</v>
      </c>
      <c r="AC8" s="152">
        <v>14.9</v>
      </c>
      <c r="AD8" s="153">
        <v>68</v>
      </c>
      <c r="AE8" s="152">
        <v>5.2</v>
      </c>
      <c r="AF8" s="153">
        <v>83</v>
      </c>
      <c r="AG8" s="152">
        <v>6.4</v>
      </c>
      <c r="AH8" s="153">
        <v>79</v>
      </c>
      <c r="AI8" s="154">
        <v>6.1</v>
      </c>
      <c r="AJ8" s="668" t="s">
        <v>130</v>
      </c>
      <c r="AK8" s="669"/>
    </row>
    <row r="9" spans="1:37" ht="21.75" customHeight="1">
      <c r="A9" s="150" t="s">
        <v>131</v>
      </c>
      <c r="B9" s="151">
        <v>7368</v>
      </c>
      <c r="C9" s="152">
        <v>563.1</v>
      </c>
      <c r="D9" s="153">
        <v>13</v>
      </c>
      <c r="E9" s="152">
        <v>1</v>
      </c>
      <c r="F9" s="153">
        <v>2494</v>
      </c>
      <c r="G9" s="152">
        <v>190.6</v>
      </c>
      <c r="H9" s="153">
        <v>98</v>
      </c>
      <c r="I9" s="152">
        <v>7.5</v>
      </c>
      <c r="J9" s="153">
        <v>375</v>
      </c>
      <c r="K9" s="152">
        <v>28.7</v>
      </c>
      <c r="L9" s="153">
        <v>383</v>
      </c>
      <c r="M9" s="152">
        <v>29.3</v>
      </c>
      <c r="N9" s="153">
        <v>118</v>
      </c>
      <c r="O9" s="152">
        <v>9</v>
      </c>
      <c r="P9" s="153">
        <v>137</v>
      </c>
      <c r="Q9" s="152">
        <v>10.5</v>
      </c>
      <c r="R9" s="153">
        <v>460</v>
      </c>
      <c r="S9" s="152">
        <v>35.2</v>
      </c>
      <c r="T9" s="153">
        <v>91</v>
      </c>
      <c r="U9" s="152">
        <v>7</v>
      </c>
      <c r="V9" s="153">
        <v>43</v>
      </c>
      <c r="W9" s="152">
        <v>3.3</v>
      </c>
      <c r="X9" s="153">
        <v>62</v>
      </c>
      <c r="Y9" s="152">
        <v>4.7</v>
      </c>
      <c r="Z9" s="153">
        <v>308</v>
      </c>
      <c r="AA9" s="152">
        <v>23.5</v>
      </c>
      <c r="AB9" s="153">
        <v>211</v>
      </c>
      <c r="AC9" s="152">
        <v>16.1</v>
      </c>
      <c r="AD9" s="153">
        <v>97</v>
      </c>
      <c r="AE9" s="152">
        <v>7.4</v>
      </c>
      <c r="AF9" s="153">
        <v>108</v>
      </c>
      <c r="AG9" s="152">
        <v>8.3</v>
      </c>
      <c r="AH9" s="153">
        <v>88</v>
      </c>
      <c r="AI9" s="154">
        <v>6.7</v>
      </c>
      <c r="AJ9" s="668" t="s">
        <v>131</v>
      </c>
      <c r="AK9" s="669"/>
    </row>
    <row r="10" spans="1:37" ht="21.75" customHeight="1">
      <c r="A10" s="150" t="s">
        <v>132</v>
      </c>
      <c r="B10" s="151">
        <v>7627</v>
      </c>
      <c r="C10" s="152">
        <v>577.8</v>
      </c>
      <c r="D10" s="153">
        <v>18</v>
      </c>
      <c r="E10" s="152">
        <v>1.4</v>
      </c>
      <c r="F10" s="153">
        <v>2573</v>
      </c>
      <c r="G10" s="152">
        <v>194.9</v>
      </c>
      <c r="H10" s="153">
        <v>80</v>
      </c>
      <c r="I10" s="152">
        <v>6.1</v>
      </c>
      <c r="J10" s="153">
        <v>378</v>
      </c>
      <c r="K10" s="152">
        <v>28.6</v>
      </c>
      <c r="L10" s="153">
        <v>429</v>
      </c>
      <c r="M10" s="152">
        <v>32.5</v>
      </c>
      <c r="N10" s="153">
        <v>129</v>
      </c>
      <c r="O10" s="152">
        <v>9.8</v>
      </c>
      <c r="P10" s="153">
        <v>133</v>
      </c>
      <c r="Q10" s="152">
        <v>10.1</v>
      </c>
      <c r="R10" s="153">
        <v>439</v>
      </c>
      <c r="S10" s="152">
        <v>33.3</v>
      </c>
      <c r="T10" s="153">
        <v>92</v>
      </c>
      <c r="U10" s="152">
        <v>7</v>
      </c>
      <c r="V10" s="153">
        <v>47</v>
      </c>
      <c r="W10" s="152">
        <v>3.6</v>
      </c>
      <c r="X10" s="153">
        <v>79</v>
      </c>
      <c r="Y10" s="152">
        <v>6</v>
      </c>
      <c r="Z10" s="153">
        <v>325</v>
      </c>
      <c r="AA10" s="152">
        <v>24.6</v>
      </c>
      <c r="AB10" s="153">
        <v>219</v>
      </c>
      <c r="AC10" s="152">
        <v>16.6</v>
      </c>
      <c r="AD10" s="153">
        <v>106</v>
      </c>
      <c r="AE10" s="152">
        <v>8</v>
      </c>
      <c r="AF10" s="153">
        <v>89</v>
      </c>
      <c r="AG10" s="152">
        <v>6.7</v>
      </c>
      <c r="AH10" s="153">
        <v>86</v>
      </c>
      <c r="AI10" s="154">
        <v>6.5</v>
      </c>
      <c r="AJ10" s="668" t="s">
        <v>132</v>
      </c>
      <c r="AK10" s="669"/>
    </row>
    <row r="11" spans="1:37" ht="21.75" customHeight="1">
      <c r="A11" s="150" t="s">
        <v>133</v>
      </c>
      <c r="B11" s="151">
        <v>7992</v>
      </c>
      <c r="C11" s="152">
        <v>600.9</v>
      </c>
      <c r="D11" s="153">
        <v>17</v>
      </c>
      <c r="E11" s="155">
        <v>1.3</v>
      </c>
      <c r="F11" s="153">
        <v>2615</v>
      </c>
      <c r="G11" s="155">
        <v>196.6</v>
      </c>
      <c r="H11" s="153">
        <v>91</v>
      </c>
      <c r="I11" s="155">
        <v>6.8</v>
      </c>
      <c r="J11" s="153">
        <v>357</v>
      </c>
      <c r="K11" s="155">
        <v>26.8</v>
      </c>
      <c r="L11" s="153">
        <v>406</v>
      </c>
      <c r="M11" s="155">
        <v>30.5</v>
      </c>
      <c r="N11" s="153">
        <v>119</v>
      </c>
      <c r="O11" s="155">
        <v>8.9</v>
      </c>
      <c r="P11" s="153">
        <v>179</v>
      </c>
      <c r="Q11" s="155">
        <v>13.5</v>
      </c>
      <c r="R11" s="153">
        <v>448</v>
      </c>
      <c r="S11" s="155">
        <v>33.7</v>
      </c>
      <c r="T11" s="153">
        <v>114</v>
      </c>
      <c r="U11" s="152">
        <v>8.6</v>
      </c>
      <c r="V11" s="153">
        <v>45</v>
      </c>
      <c r="W11" s="152">
        <v>3.4</v>
      </c>
      <c r="X11" s="153">
        <v>72</v>
      </c>
      <c r="Y11" s="152">
        <v>5.4</v>
      </c>
      <c r="Z11" s="153">
        <v>303</v>
      </c>
      <c r="AA11" s="152">
        <v>22.8</v>
      </c>
      <c r="AB11" s="153">
        <v>202</v>
      </c>
      <c r="AC11" s="152">
        <v>15.2</v>
      </c>
      <c r="AD11" s="153">
        <v>101</v>
      </c>
      <c r="AE11" s="152">
        <v>7.6</v>
      </c>
      <c r="AF11" s="153">
        <v>97</v>
      </c>
      <c r="AG11" s="152">
        <v>7.3</v>
      </c>
      <c r="AH11" s="153">
        <v>99</v>
      </c>
      <c r="AI11" s="154">
        <v>7.4</v>
      </c>
      <c r="AJ11" s="668" t="s">
        <v>133</v>
      </c>
      <c r="AK11" s="669"/>
    </row>
    <row r="12" spans="1:37" ht="21.75" customHeight="1">
      <c r="A12" s="150" t="s">
        <v>134</v>
      </c>
      <c r="B12" s="151">
        <v>7992</v>
      </c>
      <c r="C12" s="152">
        <v>601</v>
      </c>
      <c r="D12" s="153">
        <v>22</v>
      </c>
      <c r="E12" s="155">
        <v>1.7</v>
      </c>
      <c r="F12" s="153">
        <v>2652</v>
      </c>
      <c r="G12" s="155">
        <v>199.4</v>
      </c>
      <c r="H12" s="153">
        <v>111</v>
      </c>
      <c r="I12" s="155">
        <v>9.3</v>
      </c>
      <c r="J12" s="153">
        <v>392</v>
      </c>
      <c r="K12" s="155">
        <v>29.5</v>
      </c>
      <c r="L12" s="153">
        <v>383</v>
      </c>
      <c r="M12" s="155">
        <v>28.8</v>
      </c>
      <c r="N12" s="153">
        <v>138</v>
      </c>
      <c r="O12" s="155">
        <v>10.4</v>
      </c>
      <c r="P12" s="153">
        <v>170</v>
      </c>
      <c r="Q12" s="155">
        <v>12.8</v>
      </c>
      <c r="R12" s="153">
        <v>458</v>
      </c>
      <c r="S12" s="155">
        <v>34.4</v>
      </c>
      <c r="T12" s="153">
        <v>104</v>
      </c>
      <c r="U12" s="155">
        <v>7.8</v>
      </c>
      <c r="V12" s="153">
        <v>49</v>
      </c>
      <c r="W12" s="155">
        <v>3.7</v>
      </c>
      <c r="X12" s="153">
        <v>77</v>
      </c>
      <c r="Y12" s="155">
        <v>5.8</v>
      </c>
      <c r="Z12" s="153">
        <v>320</v>
      </c>
      <c r="AA12" s="155">
        <v>24.1</v>
      </c>
      <c r="AB12" s="153">
        <v>223</v>
      </c>
      <c r="AC12" s="155">
        <v>16.8</v>
      </c>
      <c r="AD12" s="153">
        <v>97</v>
      </c>
      <c r="AE12" s="155">
        <v>7.3</v>
      </c>
      <c r="AF12" s="153">
        <v>121</v>
      </c>
      <c r="AG12" s="155">
        <v>9.1</v>
      </c>
      <c r="AH12" s="153">
        <v>72</v>
      </c>
      <c r="AI12" s="155">
        <v>5.4</v>
      </c>
      <c r="AJ12" s="668" t="s">
        <v>134</v>
      </c>
      <c r="AK12" s="669"/>
    </row>
    <row r="13" spans="1:37" ht="21.75" customHeight="1">
      <c r="A13" s="150" t="s">
        <v>135</v>
      </c>
      <c r="B13" s="151">
        <v>7891</v>
      </c>
      <c r="C13" s="152">
        <v>582.7</v>
      </c>
      <c r="D13" s="153">
        <v>18</v>
      </c>
      <c r="E13" s="155">
        <v>1.3</v>
      </c>
      <c r="F13" s="153">
        <v>2670</v>
      </c>
      <c r="G13" s="155">
        <v>197.1</v>
      </c>
      <c r="H13" s="153">
        <v>77</v>
      </c>
      <c r="I13" s="155">
        <v>5.7</v>
      </c>
      <c r="J13" s="153">
        <v>361</v>
      </c>
      <c r="K13" s="155">
        <v>26.7</v>
      </c>
      <c r="L13" s="153">
        <v>397</v>
      </c>
      <c r="M13" s="155">
        <v>29.3</v>
      </c>
      <c r="N13" s="153">
        <v>133</v>
      </c>
      <c r="O13" s="155">
        <v>9.8</v>
      </c>
      <c r="P13" s="153">
        <v>168</v>
      </c>
      <c r="Q13" s="155">
        <v>12.4</v>
      </c>
      <c r="R13" s="153">
        <v>508</v>
      </c>
      <c r="S13" s="155">
        <v>37.5</v>
      </c>
      <c r="T13" s="156">
        <v>99</v>
      </c>
      <c r="U13" s="152">
        <v>7.3</v>
      </c>
      <c r="V13" s="156">
        <v>61</v>
      </c>
      <c r="W13" s="152">
        <v>4.5</v>
      </c>
      <c r="X13" s="156">
        <v>83</v>
      </c>
      <c r="Y13" s="152">
        <v>6.1</v>
      </c>
      <c r="Z13" s="156">
        <v>315</v>
      </c>
      <c r="AA13" s="152">
        <v>23.3</v>
      </c>
      <c r="AB13" s="156">
        <v>217</v>
      </c>
      <c r="AC13" s="152">
        <v>16</v>
      </c>
      <c r="AD13" s="156">
        <v>38</v>
      </c>
      <c r="AE13" s="152">
        <v>7.2</v>
      </c>
      <c r="AF13" s="156">
        <v>121</v>
      </c>
      <c r="AG13" s="152">
        <v>8.9</v>
      </c>
      <c r="AH13" s="156">
        <v>94</v>
      </c>
      <c r="AI13" s="154">
        <v>6.9</v>
      </c>
      <c r="AJ13" s="668" t="s">
        <v>135</v>
      </c>
      <c r="AK13" s="669"/>
    </row>
    <row r="14" spans="1:37" ht="21.75" customHeight="1">
      <c r="A14" s="150" t="s">
        <v>136</v>
      </c>
      <c r="B14" s="151">
        <v>8200</v>
      </c>
      <c r="C14" s="152">
        <v>599.2</v>
      </c>
      <c r="D14" s="153">
        <v>18</v>
      </c>
      <c r="E14" s="155">
        <v>1.3</v>
      </c>
      <c r="F14" s="153">
        <v>2736</v>
      </c>
      <c r="G14" s="155">
        <v>199.9</v>
      </c>
      <c r="H14" s="153">
        <v>113</v>
      </c>
      <c r="I14" s="155">
        <v>8.3</v>
      </c>
      <c r="J14" s="153">
        <v>381</v>
      </c>
      <c r="K14" s="155">
        <v>27.8</v>
      </c>
      <c r="L14" s="153">
        <v>429</v>
      </c>
      <c r="M14" s="155">
        <v>31.3</v>
      </c>
      <c r="N14" s="153">
        <v>122</v>
      </c>
      <c r="O14" s="155">
        <v>8.9</v>
      </c>
      <c r="P14" s="153">
        <v>176</v>
      </c>
      <c r="Q14" s="155">
        <v>12.9</v>
      </c>
      <c r="R14" s="153">
        <v>459</v>
      </c>
      <c r="S14" s="155">
        <v>33.5</v>
      </c>
      <c r="T14" s="156">
        <v>97</v>
      </c>
      <c r="U14" s="152">
        <v>7.1</v>
      </c>
      <c r="V14" s="156">
        <v>53</v>
      </c>
      <c r="W14" s="152">
        <v>3.9</v>
      </c>
      <c r="X14" s="156">
        <v>93</v>
      </c>
      <c r="Y14" s="152">
        <v>6.8</v>
      </c>
      <c r="Z14" s="156">
        <v>310</v>
      </c>
      <c r="AA14" s="152">
        <v>22.7</v>
      </c>
      <c r="AB14" s="156">
        <v>194</v>
      </c>
      <c r="AC14" s="152">
        <v>14.2</v>
      </c>
      <c r="AD14" s="156">
        <v>116</v>
      </c>
      <c r="AE14" s="152">
        <v>8.5</v>
      </c>
      <c r="AF14" s="156">
        <v>110</v>
      </c>
      <c r="AG14" s="152">
        <v>8</v>
      </c>
      <c r="AH14" s="156">
        <v>82</v>
      </c>
      <c r="AI14" s="154">
        <v>6</v>
      </c>
      <c r="AJ14" s="668" t="s">
        <v>136</v>
      </c>
      <c r="AK14" s="669"/>
    </row>
    <row r="15" spans="1:37" ht="21.75" customHeight="1">
      <c r="A15" s="150" t="s">
        <v>137</v>
      </c>
      <c r="B15" s="151">
        <v>8348</v>
      </c>
      <c r="C15" s="152">
        <v>604.7268370352448</v>
      </c>
      <c r="D15" s="153">
        <v>21</v>
      </c>
      <c r="E15" s="155">
        <v>1.5212342570364328</v>
      </c>
      <c r="F15" s="153">
        <v>2823</v>
      </c>
      <c r="G15" s="155">
        <v>204.4973479816119</v>
      </c>
      <c r="H15" s="153">
        <v>81</v>
      </c>
      <c r="I15" s="155">
        <v>5.867617848569098</v>
      </c>
      <c r="J15" s="153">
        <v>370</v>
      </c>
      <c r="K15" s="155">
        <v>26.802698814451432</v>
      </c>
      <c r="L15" s="153">
        <v>445</v>
      </c>
      <c r="M15" s="155">
        <v>32.23567830386727</v>
      </c>
      <c r="N15" s="153">
        <v>153</v>
      </c>
      <c r="O15" s="155">
        <v>11.083278158408296</v>
      </c>
      <c r="P15" s="153">
        <v>202</v>
      </c>
      <c r="Q15" s="155">
        <v>14.632824758159973</v>
      </c>
      <c r="R15" s="153">
        <v>490</v>
      </c>
      <c r="S15" s="155">
        <v>35.49546599751677</v>
      </c>
      <c r="T15" s="156">
        <v>97</v>
      </c>
      <c r="U15" s="152">
        <v>7.0266534729778085</v>
      </c>
      <c r="V15" s="156">
        <v>51</v>
      </c>
      <c r="W15" s="152">
        <v>3.6944260528027657</v>
      </c>
      <c r="X15" s="156">
        <v>84</v>
      </c>
      <c r="Y15" s="152">
        <v>6.084937028145731</v>
      </c>
      <c r="Z15" s="156">
        <v>341</v>
      </c>
      <c r="AA15" s="152">
        <v>24.70194674521065</v>
      </c>
      <c r="AB15" s="156">
        <v>249</v>
      </c>
      <c r="AC15" s="152">
        <v>18.03749190486056</v>
      </c>
      <c r="AD15" s="156">
        <v>92</v>
      </c>
      <c r="AE15" s="152">
        <v>6.6644548403500865</v>
      </c>
      <c r="AF15" s="156">
        <v>97</v>
      </c>
      <c r="AG15" s="152">
        <v>7.0266534729778085</v>
      </c>
      <c r="AH15" s="156">
        <v>85</v>
      </c>
      <c r="AI15" s="152">
        <v>6.157376754671275</v>
      </c>
      <c r="AJ15" s="668" t="s">
        <v>137</v>
      </c>
      <c r="AK15" s="669"/>
    </row>
    <row r="16" spans="1:45" s="13" customFormat="1" ht="21.75" customHeight="1">
      <c r="A16" s="150" t="s">
        <v>138</v>
      </c>
      <c r="B16" s="151">
        <v>8492</v>
      </c>
      <c r="C16" s="152">
        <v>610.4</v>
      </c>
      <c r="D16" s="153">
        <v>14</v>
      </c>
      <c r="E16" s="152">
        <f>+D16/$AS$32*100000</f>
        <v>0.9564520547664447</v>
      </c>
      <c r="F16" s="153">
        <v>2846</v>
      </c>
      <c r="G16" s="152">
        <v>204.6</v>
      </c>
      <c r="H16" s="153">
        <v>102</v>
      </c>
      <c r="I16" s="152">
        <v>7.3</v>
      </c>
      <c r="J16" s="153">
        <v>371</v>
      </c>
      <c r="K16" s="152">
        <v>26.7</v>
      </c>
      <c r="L16" s="153">
        <v>406</v>
      </c>
      <c r="M16" s="152">
        <v>29.2</v>
      </c>
      <c r="N16" s="153">
        <v>121</v>
      </c>
      <c r="O16" s="152">
        <v>8.7</v>
      </c>
      <c r="P16" s="153">
        <v>199</v>
      </c>
      <c r="Q16" s="152">
        <v>14.3</v>
      </c>
      <c r="R16" s="153">
        <v>535</v>
      </c>
      <c r="S16" s="152">
        <v>38.5</v>
      </c>
      <c r="T16" s="157">
        <v>103</v>
      </c>
      <c r="U16" s="152">
        <v>7.4</v>
      </c>
      <c r="V16" s="157">
        <v>43</v>
      </c>
      <c r="W16" s="152">
        <v>3.1</v>
      </c>
      <c r="X16" s="157">
        <v>70</v>
      </c>
      <c r="Y16" s="152">
        <v>5</v>
      </c>
      <c r="Z16" s="157">
        <v>355</v>
      </c>
      <c r="AA16" s="152">
        <v>25.5</v>
      </c>
      <c r="AB16" s="157">
        <v>239</v>
      </c>
      <c r="AC16" s="152">
        <v>17.2</v>
      </c>
      <c r="AD16" s="157">
        <v>116</v>
      </c>
      <c r="AE16" s="152">
        <v>8.3</v>
      </c>
      <c r="AF16" s="157">
        <v>108</v>
      </c>
      <c r="AG16" s="152">
        <v>7.8</v>
      </c>
      <c r="AH16" s="157">
        <v>80</v>
      </c>
      <c r="AI16" s="152">
        <v>5.8</v>
      </c>
      <c r="AJ16" s="672" t="s">
        <v>138</v>
      </c>
      <c r="AK16" s="669"/>
      <c r="AO16" s="158"/>
      <c r="AP16" s="158"/>
      <c r="AQ16" s="158"/>
      <c r="AR16" s="158"/>
      <c r="AS16" s="158"/>
    </row>
    <row r="17" spans="1:45" s="13" customFormat="1" ht="21.75" customHeight="1">
      <c r="A17" s="150" t="s">
        <v>139</v>
      </c>
      <c r="B17" s="151">
        <v>8756</v>
      </c>
      <c r="C17" s="152">
        <v>625.1512721856948</v>
      </c>
      <c r="D17" s="153">
        <v>19</v>
      </c>
      <c r="E17" s="152">
        <v>1.3565411342540203</v>
      </c>
      <c r="F17" s="153">
        <v>2941</v>
      </c>
      <c r="G17" s="152">
        <v>209.97828820216176</v>
      </c>
      <c r="H17" s="153">
        <v>94</v>
      </c>
      <c r="I17" s="152">
        <v>6.711308769467258</v>
      </c>
      <c r="J17" s="153">
        <v>387</v>
      </c>
      <c r="K17" s="152">
        <v>27.630600997700302</v>
      </c>
      <c r="L17" s="153">
        <v>426</v>
      </c>
      <c r="M17" s="152">
        <v>30.415080168011187</v>
      </c>
      <c r="N17" s="153">
        <v>122</v>
      </c>
      <c r="O17" s="152">
        <v>8.710422019946867</v>
      </c>
      <c r="P17" s="153">
        <v>183</v>
      </c>
      <c r="Q17" s="152">
        <v>13.0656330299203</v>
      </c>
      <c r="R17" s="153">
        <v>556</v>
      </c>
      <c r="S17" s="152">
        <v>39.6966774023808</v>
      </c>
      <c r="T17" s="157">
        <v>120</v>
      </c>
      <c r="U17" s="152">
        <v>8.56762821634118</v>
      </c>
      <c r="V17" s="157">
        <v>61</v>
      </c>
      <c r="W17" s="152">
        <v>4.355211009973433</v>
      </c>
      <c r="X17" s="157">
        <v>95</v>
      </c>
      <c r="Y17" s="152">
        <v>6.782705671270101</v>
      </c>
      <c r="Z17" s="157">
        <v>359</v>
      </c>
      <c r="AA17" s="152">
        <v>25.6314877472207</v>
      </c>
      <c r="AB17" s="157">
        <v>243</v>
      </c>
      <c r="AC17" s="152">
        <v>17.349447138090888</v>
      </c>
      <c r="AD17" s="157">
        <v>116</v>
      </c>
      <c r="AE17" s="152">
        <v>8.282040609129808</v>
      </c>
      <c r="AF17" s="157">
        <v>108</v>
      </c>
      <c r="AG17" s="152">
        <v>7.710865394707062</v>
      </c>
      <c r="AH17" s="157">
        <v>89</v>
      </c>
      <c r="AI17" s="152">
        <v>6.354324260453041</v>
      </c>
      <c r="AJ17" s="672" t="s">
        <v>139</v>
      </c>
      <c r="AK17" s="669"/>
      <c r="AO17" s="158"/>
      <c r="AP17" s="158"/>
      <c r="AQ17" s="158"/>
      <c r="AR17" s="158"/>
      <c r="AS17" s="158"/>
    </row>
    <row r="18" spans="1:45" s="13" customFormat="1" ht="21.75" customHeight="1">
      <c r="A18" s="150" t="s">
        <v>140</v>
      </c>
      <c r="B18" s="151">
        <v>8910</v>
      </c>
      <c r="C18" s="152">
        <v>629.941523610081</v>
      </c>
      <c r="D18" s="153">
        <v>20</v>
      </c>
      <c r="E18" s="152">
        <v>1.4140101540069159</v>
      </c>
      <c r="F18" s="153">
        <v>2965</v>
      </c>
      <c r="G18" s="152">
        <v>209.62700533152528</v>
      </c>
      <c r="H18" s="153">
        <v>89</v>
      </c>
      <c r="I18" s="152">
        <v>6.292345185330777</v>
      </c>
      <c r="J18" s="153">
        <v>380</v>
      </c>
      <c r="K18" s="152">
        <v>26.8661929261314</v>
      </c>
      <c r="L18" s="153">
        <v>423</v>
      </c>
      <c r="M18" s="152">
        <v>29.906314757246275</v>
      </c>
      <c r="N18" s="153">
        <v>147</v>
      </c>
      <c r="O18" s="152">
        <v>10.392974631950832</v>
      </c>
      <c r="P18" s="153">
        <v>193</v>
      </c>
      <c r="Q18" s="152">
        <v>13.645197986166739</v>
      </c>
      <c r="R18" s="153">
        <v>549</v>
      </c>
      <c r="S18" s="152">
        <v>38.814578727489845</v>
      </c>
      <c r="T18" s="157">
        <v>121</v>
      </c>
      <c r="U18" s="152">
        <v>8.554761431741841</v>
      </c>
      <c r="V18" s="157">
        <v>53</v>
      </c>
      <c r="W18" s="152">
        <v>3.7471269081183274</v>
      </c>
      <c r="X18" s="157">
        <v>85</v>
      </c>
      <c r="Y18" s="152">
        <v>6.009543154529393</v>
      </c>
      <c r="Z18" s="157">
        <v>381</v>
      </c>
      <c r="AA18" s="152">
        <v>26.936893433831745</v>
      </c>
      <c r="AB18" s="157">
        <v>275</v>
      </c>
      <c r="AC18" s="152">
        <v>19.442639617595095</v>
      </c>
      <c r="AD18" s="157">
        <v>106</v>
      </c>
      <c r="AE18" s="152">
        <v>7.494253816236655</v>
      </c>
      <c r="AF18" s="157">
        <v>128</v>
      </c>
      <c r="AG18" s="152">
        <v>9.049664985644261</v>
      </c>
      <c r="AH18" s="157">
        <v>88</v>
      </c>
      <c r="AI18" s="152">
        <v>6.2216446776304295</v>
      </c>
      <c r="AJ18" s="668" t="s">
        <v>140</v>
      </c>
      <c r="AK18" s="669"/>
      <c r="AO18" s="158"/>
      <c r="AP18" s="158"/>
      <c r="AQ18" s="158"/>
      <c r="AR18" s="158"/>
      <c r="AS18" s="158"/>
    </row>
    <row r="19" spans="1:45" s="13" customFormat="1" ht="21.75" customHeight="1">
      <c r="A19" s="150" t="s">
        <v>141</v>
      </c>
      <c r="B19" s="151">
        <v>9092</v>
      </c>
      <c r="C19" s="152">
        <v>637.2641099469835</v>
      </c>
      <c r="D19" s="153">
        <v>16</v>
      </c>
      <c r="E19" s="152">
        <v>1.1214502594755538</v>
      </c>
      <c r="F19" s="153">
        <v>3030</v>
      </c>
      <c r="G19" s="152">
        <v>212.374642888183</v>
      </c>
      <c r="H19" s="153">
        <v>105</v>
      </c>
      <c r="I19" s="152">
        <v>7.359517327808322</v>
      </c>
      <c r="J19" s="153">
        <v>400</v>
      </c>
      <c r="K19" s="152">
        <v>28.036256486888846</v>
      </c>
      <c r="L19" s="153">
        <v>416</v>
      </c>
      <c r="M19" s="152">
        <v>29.1577067463644</v>
      </c>
      <c r="N19" s="153">
        <v>136</v>
      </c>
      <c r="O19" s="152">
        <v>9.532327205542208</v>
      </c>
      <c r="P19" s="153">
        <v>226</v>
      </c>
      <c r="Q19" s="152">
        <v>15.840484915092198</v>
      </c>
      <c r="R19" s="153">
        <v>574</v>
      </c>
      <c r="S19" s="152">
        <v>40.23202805868549</v>
      </c>
      <c r="T19" s="157">
        <v>134</v>
      </c>
      <c r="U19" s="152">
        <v>9.392145923107762</v>
      </c>
      <c r="V19" s="157">
        <v>47</v>
      </c>
      <c r="W19" s="152">
        <v>3.2942601372094393</v>
      </c>
      <c r="X19" s="157">
        <v>96</v>
      </c>
      <c r="Y19" s="152">
        <v>6.7287015568533235</v>
      </c>
      <c r="Z19" s="157">
        <v>365</v>
      </c>
      <c r="AA19" s="152">
        <v>25.58308404428607</v>
      </c>
      <c r="AB19" s="157">
        <v>255</v>
      </c>
      <c r="AC19" s="152">
        <v>17.87311351039164</v>
      </c>
      <c r="AD19" s="157">
        <v>110</v>
      </c>
      <c r="AE19" s="152">
        <v>7.709970533894432</v>
      </c>
      <c r="AF19" s="157">
        <v>114</v>
      </c>
      <c r="AG19" s="152">
        <v>7.990333098763322</v>
      </c>
      <c r="AH19" s="157">
        <v>88</v>
      </c>
      <c r="AI19" s="152">
        <v>6.167976427115545</v>
      </c>
      <c r="AJ19" s="673" t="s">
        <v>142</v>
      </c>
      <c r="AK19" s="674"/>
      <c r="AO19" s="158"/>
      <c r="AP19" s="158"/>
      <c r="AQ19" s="158"/>
      <c r="AR19" s="158"/>
      <c r="AS19" s="158"/>
    </row>
    <row r="20" spans="1:45" s="13" customFormat="1" ht="21.75" customHeight="1">
      <c r="A20" s="150" t="s">
        <v>486</v>
      </c>
      <c r="B20" s="151">
        <v>9722</v>
      </c>
      <c r="C20" s="152">
        <v>676.2104946867189</v>
      </c>
      <c r="D20" s="153">
        <v>19</v>
      </c>
      <c r="E20" s="152">
        <v>1.3215387162155583</v>
      </c>
      <c r="F20" s="153">
        <v>3261</v>
      </c>
      <c r="G20" s="152">
        <v>226.8177765041545</v>
      </c>
      <c r="H20" s="153">
        <v>118</v>
      </c>
      <c r="I20" s="152">
        <v>8.207450974391362</v>
      </c>
      <c r="J20" s="153">
        <v>393</v>
      </c>
      <c r="K20" s="152">
        <v>27.334985024879703</v>
      </c>
      <c r="L20" s="153">
        <v>426</v>
      </c>
      <c r="M20" s="152">
        <v>29.630289110938307</v>
      </c>
      <c r="N20" s="153">
        <v>143</v>
      </c>
      <c r="O20" s="152">
        <v>9.94631770625394</v>
      </c>
      <c r="P20" s="153">
        <v>217</v>
      </c>
      <c r="Q20" s="152">
        <v>15.093363232567166</v>
      </c>
      <c r="R20" s="153">
        <v>664</v>
      </c>
      <c r="S20" s="152">
        <v>46.18430039827004</v>
      </c>
      <c r="T20" s="157">
        <v>148</v>
      </c>
      <c r="U20" s="152">
        <v>10.294091052626454</v>
      </c>
      <c r="V20" s="157">
        <v>70</v>
      </c>
      <c r="W20" s="152">
        <v>4.868826849215215</v>
      </c>
      <c r="X20" s="157">
        <v>98</v>
      </c>
      <c r="Y20" s="152">
        <v>6.816357588901301</v>
      </c>
      <c r="Z20" s="157">
        <v>409</v>
      </c>
      <c r="AA20" s="152">
        <v>28.447859733271752</v>
      </c>
      <c r="AB20" s="157">
        <v>279</v>
      </c>
      <c r="AC20" s="152">
        <v>19.405752727586354</v>
      </c>
      <c r="AD20" s="157">
        <v>130</v>
      </c>
      <c r="AE20" s="152">
        <v>9.042107005685398</v>
      </c>
      <c r="AF20" s="157">
        <v>129</v>
      </c>
      <c r="AG20" s="152">
        <v>8.972552336410896</v>
      </c>
      <c r="AH20" s="157">
        <v>94</v>
      </c>
      <c r="AI20" s="152">
        <v>6.538138911803288</v>
      </c>
      <c r="AJ20" s="668" t="s">
        <v>486</v>
      </c>
      <c r="AK20" s="669"/>
      <c r="AO20" s="158"/>
      <c r="AP20" s="158"/>
      <c r="AQ20" s="158"/>
      <c r="AR20" s="158"/>
      <c r="AS20" s="158"/>
    </row>
    <row r="21" spans="1:45" s="13" customFormat="1" ht="21.75" customHeight="1">
      <c r="A21" s="150" t="s">
        <v>489</v>
      </c>
      <c r="B21" s="151">
        <v>9289</v>
      </c>
      <c r="C21" s="152">
        <v>640.2506689237531</v>
      </c>
      <c r="D21" s="153">
        <v>17</v>
      </c>
      <c r="E21" s="152">
        <v>1.1717366101522018</v>
      </c>
      <c r="F21" s="153">
        <v>3057</v>
      </c>
      <c r="G21" s="152">
        <v>210.70581277854592</v>
      </c>
      <c r="H21" s="153">
        <v>96</v>
      </c>
      <c r="I21" s="152">
        <v>6.616865563212434</v>
      </c>
      <c r="J21" s="153">
        <v>410</v>
      </c>
      <c r="K21" s="152">
        <v>28.259530009553103</v>
      </c>
      <c r="L21" s="153">
        <v>355</v>
      </c>
      <c r="M21" s="152">
        <v>24.468617447295976</v>
      </c>
      <c r="N21" s="153">
        <v>143</v>
      </c>
      <c r="O21" s="152">
        <v>9.85637266186852</v>
      </c>
      <c r="P21" s="153">
        <v>200</v>
      </c>
      <c r="Q21" s="152">
        <v>13.785136590025902</v>
      </c>
      <c r="R21" s="153">
        <v>603</v>
      </c>
      <c r="S21" s="152">
        <v>41.5621868189281</v>
      </c>
      <c r="T21" s="157">
        <v>125</v>
      </c>
      <c r="U21" s="152">
        <v>8.61571036876619</v>
      </c>
      <c r="V21" s="157">
        <v>53</v>
      </c>
      <c r="W21" s="152">
        <v>3.653061196356864</v>
      </c>
      <c r="X21" s="157">
        <v>91</v>
      </c>
      <c r="Y21" s="152">
        <v>6.2722371484617865</v>
      </c>
      <c r="Z21" s="157">
        <v>370</v>
      </c>
      <c r="AA21" s="152">
        <v>25.50250269154792</v>
      </c>
      <c r="AB21" s="157">
        <v>261</v>
      </c>
      <c r="AC21" s="152">
        <v>17.9896032499838</v>
      </c>
      <c r="AD21" s="157">
        <v>109</v>
      </c>
      <c r="AE21" s="152">
        <v>7.512899441564117</v>
      </c>
      <c r="AF21" s="157">
        <v>126</v>
      </c>
      <c r="AG21" s="152">
        <v>8.68463605171632</v>
      </c>
      <c r="AH21" s="157">
        <v>74</v>
      </c>
      <c r="AI21" s="152">
        <v>5.100500538309584</v>
      </c>
      <c r="AJ21" s="668" t="s">
        <v>489</v>
      </c>
      <c r="AK21" s="669"/>
      <c r="AO21" s="158"/>
      <c r="AP21" s="158"/>
      <c r="AQ21" s="158"/>
      <c r="AR21" s="158"/>
      <c r="AS21" s="158"/>
    </row>
    <row r="22" spans="1:45" s="7" customFormat="1" ht="21.75" customHeight="1">
      <c r="A22" s="159" t="s">
        <v>621</v>
      </c>
      <c r="B22" s="160">
        <f>SUM(B24:B30)</f>
        <v>10131</v>
      </c>
      <c r="C22" s="161">
        <f>+B22/$AS$32*100000</f>
        <v>692.1296976313464</v>
      </c>
      <c r="D22" s="162">
        <f>+SUM(D24:D30)</f>
        <v>17</v>
      </c>
      <c r="E22" s="161">
        <f>+D22/$AS$32*100000</f>
        <v>1.1614060665021113</v>
      </c>
      <c r="F22" s="162">
        <f>+SUM(F24:F30)</f>
        <v>3310</v>
      </c>
      <c r="G22" s="161">
        <f>+F22/$AS$32*100000</f>
        <v>226.13259294835228</v>
      </c>
      <c r="H22" s="162">
        <f>+SUM(H24:H30)</f>
        <v>114</v>
      </c>
      <c r="I22" s="161">
        <f>+H22/$AS$32*100000</f>
        <v>7.788252445955335</v>
      </c>
      <c r="J22" s="162">
        <f>+SUM(J24:J30)</f>
        <v>371</v>
      </c>
      <c r="K22" s="161">
        <f>+J22/$AS$32*100000</f>
        <v>25.345979451310786</v>
      </c>
      <c r="L22" s="162">
        <f>+SUM(L24:L30)</f>
        <v>391</v>
      </c>
      <c r="M22" s="161">
        <f>+L22/$AS$32*100000</f>
        <v>26.71233952954856</v>
      </c>
      <c r="N22" s="162">
        <f>+SUM(N24:N30)</f>
        <v>157</v>
      </c>
      <c r="O22" s="161">
        <f>+N22/$AS$32*100000</f>
        <v>10.725926614166557</v>
      </c>
      <c r="P22" s="162">
        <f>+SUM(P24:P30)</f>
        <v>248</v>
      </c>
      <c r="Q22" s="161">
        <f>+P22/$AS$32*100000</f>
        <v>16.94286497014845</v>
      </c>
      <c r="R22" s="162">
        <f>+SUM(R24:R30)</f>
        <v>630</v>
      </c>
      <c r="S22" s="161">
        <f>+R22/$AS$32*100000</f>
        <v>43.04034246449001</v>
      </c>
      <c r="T22" s="163">
        <f>+SUM(T24:T30)</f>
        <v>166</v>
      </c>
      <c r="U22" s="161">
        <f>+T22/$AS$32*100000</f>
        <v>11.340788649373557</v>
      </c>
      <c r="V22" s="163">
        <f>+SUM(V24:V30)</f>
        <v>68</v>
      </c>
      <c r="W22" s="161">
        <f>+V22/$AS$32*100000</f>
        <v>4.645624266008445</v>
      </c>
      <c r="X22" s="163">
        <f>+SUM(X24:X30)</f>
        <v>81</v>
      </c>
      <c r="Y22" s="161">
        <f>+X22/$AS$32*100000</f>
        <v>5.533758316863001</v>
      </c>
      <c r="Z22" s="163">
        <f>+SUM(Z24:Z30)</f>
        <v>440</v>
      </c>
      <c r="AA22" s="161">
        <f>+Z22/$AS$32*100000</f>
        <v>30.059921721231117</v>
      </c>
      <c r="AB22" s="163">
        <f>+SUM(AB24:AB30)</f>
        <v>305</v>
      </c>
      <c r="AC22" s="161">
        <f>+AB22/$AS$32*100000</f>
        <v>20.836991193126117</v>
      </c>
      <c r="AD22" s="163">
        <f>+SUM(AD24:AD30)</f>
        <v>135</v>
      </c>
      <c r="AE22" s="161">
        <f>+AD22/$AS$32*100000</f>
        <v>9.222930528105001</v>
      </c>
      <c r="AF22" s="163">
        <f>+SUM(AF24:AF30)</f>
        <v>125</v>
      </c>
      <c r="AG22" s="161">
        <f>+AF22/$AS$32*100000</f>
        <v>8.539750488986114</v>
      </c>
      <c r="AH22" s="163">
        <f>SUM(AH24:AH30)</f>
        <v>92</v>
      </c>
      <c r="AI22" s="161">
        <f>+AH22/$AS$32*100000</f>
        <v>6.28525635989378</v>
      </c>
      <c r="AJ22" s="670" t="str">
        <f>A22</f>
        <v>22年  </v>
      </c>
      <c r="AK22" s="671"/>
      <c r="AO22" s="164"/>
      <c r="AP22" s="164"/>
      <c r="AQ22" s="164"/>
      <c r="AR22" s="164"/>
      <c r="AS22" s="164"/>
    </row>
    <row r="23" spans="1:37" ht="7.5" customHeight="1">
      <c r="A23" s="150"/>
      <c r="B23" s="151"/>
      <c r="C23" s="152"/>
      <c r="D23" s="153"/>
      <c r="E23" s="152"/>
      <c r="F23" s="153"/>
      <c r="G23" s="152"/>
      <c r="H23" s="153"/>
      <c r="I23" s="152"/>
      <c r="J23" s="153"/>
      <c r="K23" s="152"/>
      <c r="L23" s="153"/>
      <c r="M23" s="152"/>
      <c r="N23" s="153"/>
      <c r="O23" s="152"/>
      <c r="P23" s="153"/>
      <c r="Q23" s="152"/>
      <c r="R23" s="153"/>
      <c r="S23" s="152"/>
      <c r="T23" s="157"/>
      <c r="U23" s="152"/>
      <c r="V23" s="157"/>
      <c r="W23" s="152"/>
      <c r="X23" s="157"/>
      <c r="Y23" s="152"/>
      <c r="Z23" s="157"/>
      <c r="AA23" s="152"/>
      <c r="AB23" s="157"/>
      <c r="AC23" s="152"/>
      <c r="AD23" s="157"/>
      <c r="AE23" s="152"/>
      <c r="AF23" s="157"/>
      <c r="AG23" s="152"/>
      <c r="AH23" s="157"/>
      <c r="AI23" s="152"/>
      <c r="AJ23" s="165"/>
      <c r="AK23" s="166"/>
    </row>
    <row r="24" spans="1:45" ht="21.75" customHeight="1">
      <c r="A24" s="167" t="s">
        <v>143</v>
      </c>
      <c r="B24" s="536">
        <v>2036</v>
      </c>
      <c r="C24" s="537">
        <f>+B24/$AS$24*100000</f>
        <v>696.7854099432236</v>
      </c>
      <c r="D24" s="538">
        <v>1</v>
      </c>
      <c r="E24" s="537">
        <f>+D24/$AS$24*100000</f>
        <v>0.34223251961847917</v>
      </c>
      <c r="F24" s="538">
        <v>666</v>
      </c>
      <c r="G24" s="537">
        <f>+F24/$AS$24*100000</f>
        <v>227.92685806590714</v>
      </c>
      <c r="H24" s="538">
        <v>26</v>
      </c>
      <c r="I24" s="537">
        <f>+H24/$AS$24*100000</f>
        <v>8.89804551008046</v>
      </c>
      <c r="J24" s="538">
        <v>66</v>
      </c>
      <c r="K24" s="537">
        <f>+J24/$AS$24*100000</f>
        <v>22.58734629481963</v>
      </c>
      <c r="L24" s="538">
        <v>76</v>
      </c>
      <c r="M24" s="537">
        <f>+L24/$AS$24*100000</f>
        <v>26.009671491004415</v>
      </c>
      <c r="N24" s="538">
        <v>37</v>
      </c>
      <c r="O24" s="537">
        <f>+N24/$AS$24*100000</f>
        <v>12.66260322588373</v>
      </c>
      <c r="P24" s="538">
        <v>58</v>
      </c>
      <c r="Q24" s="537">
        <f>+P24/$AS$24*100000</f>
        <v>19.849486137871793</v>
      </c>
      <c r="R24" s="538">
        <v>123</v>
      </c>
      <c r="S24" s="537">
        <f>+R24/$AS$24*100000</f>
        <v>42.09459991307294</v>
      </c>
      <c r="T24" s="539">
        <v>27</v>
      </c>
      <c r="U24" s="537">
        <f>+T24/$AS$24*100000</f>
        <v>9.240278029698938</v>
      </c>
      <c r="V24" s="539">
        <v>13</v>
      </c>
      <c r="W24" s="537">
        <f>+V24/$AS$24*100000</f>
        <v>4.44902275504023</v>
      </c>
      <c r="X24" s="539">
        <v>21</v>
      </c>
      <c r="Y24" s="537">
        <f>+X24/$AS$24*100000</f>
        <v>7.1868829119880635</v>
      </c>
      <c r="Z24" s="539">
        <f>SUM(AB24,AD24)</f>
        <v>85</v>
      </c>
      <c r="AA24" s="537">
        <f>+Z24/$AS$24*100000</f>
        <v>29.089764167570728</v>
      </c>
      <c r="AB24" s="539">
        <v>59</v>
      </c>
      <c r="AC24" s="537">
        <f>+AB24/$AS$24*100000</f>
        <v>20.19171865749027</v>
      </c>
      <c r="AD24" s="539">
        <v>26</v>
      </c>
      <c r="AE24" s="537">
        <f>+AD24/$AS$24*100000</f>
        <v>8.89804551008046</v>
      </c>
      <c r="AF24" s="539">
        <v>24</v>
      </c>
      <c r="AG24" s="537">
        <f>+AF24/$AS$24*100000</f>
        <v>8.2135804708435</v>
      </c>
      <c r="AH24" s="539">
        <v>11</v>
      </c>
      <c r="AI24" s="152">
        <f>+AH24/$AS$24*100000</f>
        <v>3.7645577158032713</v>
      </c>
      <c r="AJ24" s="666" t="s">
        <v>143</v>
      </c>
      <c r="AK24" s="667"/>
      <c r="AO24" s="704" t="s">
        <v>619</v>
      </c>
      <c r="AP24" s="704"/>
      <c r="AQ24" s="705"/>
      <c r="AR24" s="168" t="s">
        <v>143</v>
      </c>
      <c r="AS24" s="540">
        <v>292199</v>
      </c>
    </row>
    <row r="25" spans="1:45" ht="21.75" customHeight="1">
      <c r="A25" s="167" t="s">
        <v>144</v>
      </c>
      <c r="B25" s="536">
        <v>1461</v>
      </c>
      <c r="C25" s="537">
        <f>+B25/$AS$25*100000</f>
        <v>687.4420661845318</v>
      </c>
      <c r="D25" s="538">
        <v>4</v>
      </c>
      <c r="E25" s="537">
        <f>+D25/$AS$25*100000</f>
        <v>1.8821138020110388</v>
      </c>
      <c r="F25" s="538">
        <v>477</v>
      </c>
      <c r="G25" s="537">
        <f>+F25/$AS$25*100000</f>
        <v>224.44207088981636</v>
      </c>
      <c r="H25" s="538">
        <v>17</v>
      </c>
      <c r="I25" s="537">
        <f>+H25/$AS$25*100000</f>
        <v>7.998983658546914</v>
      </c>
      <c r="J25" s="538">
        <v>59</v>
      </c>
      <c r="K25" s="537">
        <f>+J25/$AS$25*100000</f>
        <v>27.761178579662822</v>
      </c>
      <c r="L25" s="538">
        <v>69</v>
      </c>
      <c r="M25" s="537">
        <f>+L25/$AS$25*100000</f>
        <v>32.46646308469042</v>
      </c>
      <c r="N25" s="538">
        <v>23</v>
      </c>
      <c r="O25" s="537">
        <f>+N25/$AS$25*100000</f>
        <v>10.822154361563472</v>
      </c>
      <c r="P25" s="538">
        <v>29</v>
      </c>
      <c r="Q25" s="537">
        <f>+P25/$AS$25*100000</f>
        <v>13.645325064580028</v>
      </c>
      <c r="R25" s="538">
        <v>85</v>
      </c>
      <c r="S25" s="537">
        <f>+R25/$AS$25*100000</f>
        <v>39.994918292734575</v>
      </c>
      <c r="T25" s="539">
        <v>21</v>
      </c>
      <c r="U25" s="537">
        <f>+T25/$AS$25*100000</f>
        <v>9.881097460557953</v>
      </c>
      <c r="V25" s="539">
        <v>14</v>
      </c>
      <c r="W25" s="537">
        <f>+V25/$AS$25*100000</f>
        <v>6.587398307038635</v>
      </c>
      <c r="X25" s="539">
        <v>8</v>
      </c>
      <c r="Y25" s="537">
        <f>+X25/$AS$25*100000</f>
        <v>3.7642276040220777</v>
      </c>
      <c r="Z25" s="539">
        <f aca="true" t="shared" si="0" ref="Z25:Z30">SUM(AB25,AD25)</f>
        <v>63</v>
      </c>
      <c r="AA25" s="537">
        <f>+Z25/$AS$25*100000</f>
        <v>29.643292381673856</v>
      </c>
      <c r="AB25" s="539">
        <v>41</v>
      </c>
      <c r="AC25" s="537">
        <f>+AB25/$AS$25*100000</f>
        <v>19.291666470613144</v>
      </c>
      <c r="AD25" s="539">
        <v>22</v>
      </c>
      <c r="AE25" s="537">
        <f>+AD25/$AS$25*100000</f>
        <v>10.351625911060712</v>
      </c>
      <c r="AF25" s="539">
        <v>21</v>
      </c>
      <c r="AG25" s="537">
        <f>+AF25/$AS$25*100000</f>
        <v>9.881097460557953</v>
      </c>
      <c r="AH25" s="539">
        <v>14</v>
      </c>
      <c r="AI25" s="152">
        <f>+AH25/$AS$25*100000</f>
        <v>6.587398307038635</v>
      </c>
      <c r="AJ25" s="666" t="s">
        <v>144</v>
      </c>
      <c r="AK25" s="667"/>
      <c r="AR25" s="168" t="s">
        <v>144</v>
      </c>
      <c r="AS25" s="540">
        <v>212527</v>
      </c>
    </row>
    <row r="26" spans="1:45" ht="21.75" customHeight="1">
      <c r="A26" s="167" t="s">
        <v>145</v>
      </c>
      <c r="B26" s="536">
        <v>1071</v>
      </c>
      <c r="C26" s="537">
        <f>+B26/$AS$26*100000</f>
        <v>600.2387504273408</v>
      </c>
      <c r="D26" s="538">
        <v>3</v>
      </c>
      <c r="E26" s="537">
        <f>+D26/$AS$26*100000</f>
        <v>1.681341037611599</v>
      </c>
      <c r="F26" s="538">
        <v>346</v>
      </c>
      <c r="G26" s="537">
        <f>+F26/$AS$26*100000</f>
        <v>193.91466633787107</v>
      </c>
      <c r="H26" s="538">
        <v>11</v>
      </c>
      <c r="I26" s="537">
        <f>+H26/$AS$26*100000</f>
        <v>6.164917137909197</v>
      </c>
      <c r="J26" s="538">
        <v>37</v>
      </c>
      <c r="K26" s="537">
        <f>+J26/$AS$26*100000</f>
        <v>20.736539463876387</v>
      </c>
      <c r="L26" s="538">
        <v>33</v>
      </c>
      <c r="M26" s="537">
        <f>+L26/$AS$26*100000</f>
        <v>18.494751413727588</v>
      </c>
      <c r="N26" s="538">
        <v>15</v>
      </c>
      <c r="O26" s="537">
        <f>+N26/$AS$26*100000</f>
        <v>8.406705188057995</v>
      </c>
      <c r="P26" s="538">
        <v>21</v>
      </c>
      <c r="Q26" s="537">
        <f>+P26/$AS$26*100000</f>
        <v>11.769387263281192</v>
      </c>
      <c r="R26" s="538">
        <v>67</v>
      </c>
      <c r="S26" s="537">
        <f>+R26/$AS$26*100000</f>
        <v>37.54994983999238</v>
      </c>
      <c r="T26" s="539">
        <v>26</v>
      </c>
      <c r="U26" s="537">
        <f>+T26/$AS$26*100000</f>
        <v>14.571622325967192</v>
      </c>
      <c r="V26" s="539">
        <v>12</v>
      </c>
      <c r="W26" s="537">
        <f>+V26/$AS$26*100000</f>
        <v>6.725364150446396</v>
      </c>
      <c r="X26" s="539">
        <v>5</v>
      </c>
      <c r="Y26" s="537">
        <f>+X26/$AS$26*100000</f>
        <v>2.8022350626859986</v>
      </c>
      <c r="Z26" s="539">
        <f t="shared" si="0"/>
        <v>59</v>
      </c>
      <c r="AA26" s="537">
        <f>+Z26/$AS$26*100000</f>
        <v>33.066373739694775</v>
      </c>
      <c r="AB26" s="539">
        <v>44</v>
      </c>
      <c r="AC26" s="537">
        <f>+AB26/$AS$26*100000</f>
        <v>24.659668551636788</v>
      </c>
      <c r="AD26" s="539">
        <v>15</v>
      </c>
      <c r="AE26" s="537">
        <f>+AD26/$AS$26*100000</f>
        <v>8.406705188057995</v>
      </c>
      <c r="AF26" s="539">
        <v>11</v>
      </c>
      <c r="AG26" s="537">
        <f>+AF26/$AS$26*100000</f>
        <v>6.164917137909197</v>
      </c>
      <c r="AH26" s="539">
        <v>9</v>
      </c>
      <c r="AI26" s="152">
        <f>+AH26/$AS$26*100000</f>
        <v>5.044023112834797</v>
      </c>
      <c r="AJ26" s="666" t="s">
        <v>145</v>
      </c>
      <c r="AK26" s="667"/>
      <c r="AR26" s="168" t="s">
        <v>145</v>
      </c>
      <c r="AS26" s="540">
        <v>178429</v>
      </c>
    </row>
    <row r="27" spans="1:45" ht="21.75" customHeight="1">
      <c r="A27" s="167" t="s">
        <v>146</v>
      </c>
      <c r="B27" s="536">
        <v>1817</v>
      </c>
      <c r="C27" s="537">
        <f>+B27/$AS$27*100000</f>
        <v>735.3417295302231</v>
      </c>
      <c r="D27" s="538">
        <v>4</v>
      </c>
      <c r="E27" s="537">
        <f>+D27/$AS$27*100000</f>
        <v>1.6188040275844204</v>
      </c>
      <c r="F27" s="538">
        <v>616</v>
      </c>
      <c r="G27" s="537">
        <f>+F27/$AS$27*100000</f>
        <v>249.29582024800075</v>
      </c>
      <c r="H27" s="538">
        <v>15</v>
      </c>
      <c r="I27" s="537">
        <f>+H27/$AS$27*100000</f>
        <v>6.070515103441577</v>
      </c>
      <c r="J27" s="538">
        <v>75</v>
      </c>
      <c r="K27" s="537">
        <f>+J27/$AS$27*100000</f>
        <v>30.352575517207885</v>
      </c>
      <c r="L27" s="538">
        <v>76</v>
      </c>
      <c r="M27" s="537">
        <f>+L27/$AS$27*100000</f>
        <v>30.75727652410399</v>
      </c>
      <c r="N27" s="538">
        <v>27</v>
      </c>
      <c r="O27" s="537">
        <f>+N27/$AS$27*100000</f>
        <v>10.926927186194838</v>
      </c>
      <c r="P27" s="538">
        <v>53</v>
      </c>
      <c r="Q27" s="537">
        <f>+P27/$AS$27*100000</f>
        <v>21.449153365493572</v>
      </c>
      <c r="R27" s="538">
        <v>124</v>
      </c>
      <c r="S27" s="537">
        <f>+R27/$AS$27*100000</f>
        <v>50.18292485511704</v>
      </c>
      <c r="T27" s="539">
        <v>27</v>
      </c>
      <c r="U27" s="537">
        <f>+T27/$AS$27*100000</f>
        <v>10.926927186194838</v>
      </c>
      <c r="V27" s="539">
        <v>9</v>
      </c>
      <c r="W27" s="537">
        <f>+V27/$AS$27*100000</f>
        <v>3.6423090620649465</v>
      </c>
      <c r="X27" s="539">
        <v>15</v>
      </c>
      <c r="Y27" s="537">
        <f>+X27/$AS$27*100000</f>
        <v>6.070515103441577</v>
      </c>
      <c r="Z27" s="539">
        <f t="shared" si="0"/>
        <v>79</v>
      </c>
      <c r="AA27" s="537">
        <f>+Z27/$AS$27*100000</f>
        <v>31.97137954479231</v>
      </c>
      <c r="AB27" s="539">
        <v>51</v>
      </c>
      <c r="AC27" s="537">
        <f>+AB27/$AS$27*100000</f>
        <v>20.639751351701364</v>
      </c>
      <c r="AD27" s="539">
        <v>28</v>
      </c>
      <c r="AE27" s="537">
        <f>+AD27/$AS$27*100000</f>
        <v>11.331628193090944</v>
      </c>
      <c r="AF27" s="539">
        <v>27</v>
      </c>
      <c r="AG27" s="537">
        <f>+AF27/$AS$27*100000</f>
        <v>10.926927186194838</v>
      </c>
      <c r="AH27" s="539">
        <v>17</v>
      </c>
      <c r="AI27" s="152">
        <f>+AH27/$AS$27*100000</f>
        <v>6.879917117233788</v>
      </c>
      <c r="AJ27" s="666" t="s">
        <v>146</v>
      </c>
      <c r="AK27" s="667"/>
      <c r="AR27" s="168" t="s">
        <v>146</v>
      </c>
      <c r="AS27" s="540">
        <v>247096</v>
      </c>
    </row>
    <row r="28" spans="1:45" ht="21.75" customHeight="1">
      <c r="A28" s="167" t="s">
        <v>147</v>
      </c>
      <c r="B28" s="536">
        <v>904</v>
      </c>
      <c r="C28" s="537">
        <f>+B28/$AS$28*100000</f>
        <v>702.6325402808975</v>
      </c>
      <c r="D28" s="541">
        <v>2</v>
      </c>
      <c r="E28" s="537">
        <f>+D28/$AS$28*100000</f>
        <v>1.554496770532959</v>
      </c>
      <c r="F28" s="538">
        <v>293</v>
      </c>
      <c r="G28" s="537">
        <f>+F28/$AS$28*100000</f>
        <v>227.73377688307855</v>
      </c>
      <c r="H28" s="538">
        <v>10</v>
      </c>
      <c r="I28" s="537">
        <f>+H28/$AS$28*100000</f>
        <v>7.772483852664796</v>
      </c>
      <c r="J28" s="538">
        <v>33</v>
      </c>
      <c r="K28" s="537">
        <f>+J28/$AS$28*100000</f>
        <v>25.649196713793827</v>
      </c>
      <c r="L28" s="538">
        <v>38</v>
      </c>
      <c r="M28" s="537">
        <f>+L28/$AS$28*100000</f>
        <v>29.535438640126223</v>
      </c>
      <c r="N28" s="538">
        <v>12</v>
      </c>
      <c r="O28" s="537">
        <f>+N28/$AS$28*100000</f>
        <v>9.326980623197755</v>
      </c>
      <c r="P28" s="538">
        <v>21</v>
      </c>
      <c r="Q28" s="537">
        <f>+P28/$AS$28*100000</f>
        <v>16.322216090596072</v>
      </c>
      <c r="R28" s="538">
        <v>55</v>
      </c>
      <c r="S28" s="537">
        <f>+R28/$AS$28*100000</f>
        <v>42.748661189656374</v>
      </c>
      <c r="T28" s="539">
        <v>16</v>
      </c>
      <c r="U28" s="537">
        <f>+T28/$AS$28*100000</f>
        <v>12.435974164263673</v>
      </c>
      <c r="V28" s="539">
        <v>6</v>
      </c>
      <c r="W28" s="537">
        <f>+V28/$AS$28*100000</f>
        <v>4.663490311598878</v>
      </c>
      <c r="X28" s="539">
        <v>5</v>
      </c>
      <c r="Y28" s="537">
        <f>+X28/$AS$28*100000</f>
        <v>3.886241926332398</v>
      </c>
      <c r="Z28" s="539">
        <f t="shared" si="0"/>
        <v>41</v>
      </c>
      <c r="AA28" s="537">
        <f>+Z28/$AS$28*100000</f>
        <v>31.867183795925666</v>
      </c>
      <c r="AB28" s="539">
        <v>34</v>
      </c>
      <c r="AC28" s="537">
        <f>+AB28/$AS$28*100000</f>
        <v>26.426445099060306</v>
      </c>
      <c r="AD28" s="539">
        <v>7</v>
      </c>
      <c r="AE28" s="537">
        <f>+AD28/$AS$28*100000</f>
        <v>5.440738696865358</v>
      </c>
      <c r="AF28" s="539">
        <v>8</v>
      </c>
      <c r="AG28" s="537">
        <f>+AF28/$AS$28*100000</f>
        <v>6.217987082131836</v>
      </c>
      <c r="AH28" s="539">
        <v>5</v>
      </c>
      <c r="AI28" s="152">
        <f>+AH28/$AS$28*100000</f>
        <v>3.886241926332398</v>
      </c>
      <c r="AJ28" s="666" t="s">
        <v>147</v>
      </c>
      <c r="AK28" s="667"/>
      <c r="AR28" s="168" t="s">
        <v>147</v>
      </c>
      <c r="AS28" s="540">
        <v>128659</v>
      </c>
    </row>
    <row r="29" spans="1:45" ht="21.75" customHeight="1">
      <c r="A29" s="167" t="s">
        <v>148</v>
      </c>
      <c r="B29" s="536">
        <v>1420</v>
      </c>
      <c r="C29" s="537">
        <f>+B29/$AS$29*100000</f>
        <v>671.2265956994228</v>
      </c>
      <c r="D29" s="538">
        <v>1</v>
      </c>
      <c r="E29" s="537">
        <f>+D29/$AS$29*100000</f>
        <v>0.4726947857038189</v>
      </c>
      <c r="F29" s="538">
        <v>468</v>
      </c>
      <c r="G29" s="537">
        <f>+F29/$AS$29*100000</f>
        <v>221.22115970938725</v>
      </c>
      <c r="H29" s="538">
        <v>16</v>
      </c>
      <c r="I29" s="537">
        <f>+H29/$AS$29*100000</f>
        <v>7.563116571261102</v>
      </c>
      <c r="J29" s="538">
        <v>52</v>
      </c>
      <c r="K29" s="537">
        <f>+J29/$AS$29*100000</f>
        <v>24.58012885659858</v>
      </c>
      <c r="L29" s="538">
        <v>51</v>
      </c>
      <c r="M29" s="537">
        <f>+L29/$AS$29*100000</f>
        <v>24.10743407089476</v>
      </c>
      <c r="N29" s="538">
        <v>23</v>
      </c>
      <c r="O29" s="537">
        <f>+N29/$AS$29*100000</f>
        <v>10.871980071187835</v>
      </c>
      <c r="P29" s="538">
        <v>37</v>
      </c>
      <c r="Q29" s="537">
        <f>+P29/$AS$29*100000</f>
        <v>17.489707071041302</v>
      </c>
      <c r="R29" s="538">
        <v>85</v>
      </c>
      <c r="S29" s="537">
        <f>+R29/$AS$29*100000</f>
        <v>40.17905678482461</v>
      </c>
      <c r="T29" s="539">
        <v>24</v>
      </c>
      <c r="U29" s="537">
        <f>+T29/$AS$29*100000</f>
        <v>11.344674856891654</v>
      </c>
      <c r="V29" s="539">
        <v>7</v>
      </c>
      <c r="W29" s="537">
        <f>+V29/$AS$29*100000</f>
        <v>3.3088634999267326</v>
      </c>
      <c r="X29" s="539">
        <v>12</v>
      </c>
      <c r="Y29" s="537">
        <f>+X29/$AS$29*100000</f>
        <v>5.672337428445827</v>
      </c>
      <c r="Z29" s="539">
        <f t="shared" si="0"/>
        <v>64</v>
      </c>
      <c r="AA29" s="537">
        <f>+Z29/$AS$29*100000</f>
        <v>30.25246628504441</v>
      </c>
      <c r="AB29" s="539">
        <v>43</v>
      </c>
      <c r="AC29" s="537">
        <f>+AB29/$AS$29*100000</f>
        <v>20.325875785264213</v>
      </c>
      <c r="AD29" s="539">
        <v>21</v>
      </c>
      <c r="AE29" s="537">
        <f>+AD29/$AS$29*100000</f>
        <v>9.926590499780197</v>
      </c>
      <c r="AF29" s="539">
        <v>12</v>
      </c>
      <c r="AG29" s="537">
        <f>+AF29/$AS$29*100000</f>
        <v>5.672337428445827</v>
      </c>
      <c r="AH29" s="539">
        <v>16</v>
      </c>
      <c r="AI29" s="152">
        <f>+AH29/$AS$29*100000</f>
        <v>7.563116571261102</v>
      </c>
      <c r="AJ29" s="666" t="s">
        <v>148</v>
      </c>
      <c r="AK29" s="667"/>
      <c r="AR29" s="168" t="s">
        <v>148</v>
      </c>
      <c r="AS29" s="540">
        <v>211553</v>
      </c>
    </row>
    <row r="30" spans="1:45" ht="21.75" customHeight="1" thickBot="1">
      <c r="A30" s="169" t="s">
        <v>149</v>
      </c>
      <c r="B30" s="542">
        <v>1422</v>
      </c>
      <c r="C30" s="543">
        <f>+B30/$AS$30*100000</f>
        <v>735.7201986754967</v>
      </c>
      <c r="D30" s="544">
        <v>2</v>
      </c>
      <c r="E30" s="543">
        <f>+D30/$AS$30*100000</f>
        <v>1.0347682119205297</v>
      </c>
      <c r="F30" s="545">
        <v>444</v>
      </c>
      <c r="G30" s="543">
        <f>+F30/$AS$30*100000</f>
        <v>229.7185430463576</v>
      </c>
      <c r="H30" s="545">
        <v>19</v>
      </c>
      <c r="I30" s="543">
        <f>+H30/$AS$30*100000</f>
        <v>9.830298013245033</v>
      </c>
      <c r="J30" s="545">
        <v>49</v>
      </c>
      <c r="K30" s="543">
        <f>+J30/$AS$30*100000</f>
        <v>25.351821192052977</v>
      </c>
      <c r="L30" s="545">
        <v>48</v>
      </c>
      <c r="M30" s="543">
        <f>+L30/$AS$30*100000</f>
        <v>24.834437086092716</v>
      </c>
      <c r="N30" s="545">
        <v>20</v>
      </c>
      <c r="O30" s="543">
        <f>+N30/$AS$30*100000</f>
        <v>10.347682119205299</v>
      </c>
      <c r="P30" s="545">
        <v>29</v>
      </c>
      <c r="Q30" s="543">
        <f>+P30/$AS$30*100000</f>
        <v>15.004139072847682</v>
      </c>
      <c r="R30" s="545">
        <v>91</v>
      </c>
      <c r="S30" s="543">
        <f>+R30/$AS$30*100000</f>
        <v>47.0819536423841</v>
      </c>
      <c r="T30" s="546">
        <v>25</v>
      </c>
      <c r="U30" s="543">
        <f>+T30/$AS$30*100000</f>
        <v>12.934602649006624</v>
      </c>
      <c r="V30" s="546">
        <v>7</v>
      </c>
      <c r="W30" s="543">
        <f>+V30/$AS$30*100000</f>
        <v>3.621688741721855</v>
      </c>
      <c r="X30" s="546">
        <v>15</v>
      </c>
      <c r="Y30" s="543">
        <f>+X30/$AS$30*100000</f>
        <v>7.760761589403974</v>
      </c>
      <c r="Z30" s="546">
        <f t="shared" si="0"/>
        <v>49</v>
      </c>
      <c r="AA30" s="543">
        <f>+Z30/$AS$30*100000</f>
        <v>25.351821192052977</v>
      </c>
      <c r="AB30" s="546">
        <v>33</v>
      </c>
      <c r="AC30" s="543">
        <f>+AB30/$AS$30*100000</f>
        <v>17.073675496688743</v>
      </c>
      <c r="AD30" s="546">
        <v>16</v>
      </c>
      <c r="AE30" s="543">
        <f>+AD30/$AS$30*100000</f>
        <v>8.278145695364238</v>
      </c>
      <c r="AF30" s="546">
        <v>22</v>
      </c>
      <c r="AG30" s="543">
        <f>+AF30/$AS$30*100000</f>
        <v>11.382450331125828</v>
      </c>
      <c r="AH30" s="546">
        <v>20</v>
      </c>
      <c r="AI30" s="170">
        <f>+AH30/$AS$30*100000</f>
        <v>10.347682119205299</v>
      </c>
      <c r="AJ30" s="664" t="s">
        <v>150</v>
      </c>
      <c r="AK30" s="665"/>
      <c r="AR30" s="168" t="s">
        <v>150</v>
      </c>
      <c r="AS30" s="540">
        <v>193280</v>
      </c>
    </row>
    <row r="31" spans="1:43" ht="7.5" customHeight="1">
      <c r="A31" s="131"/>
      <c r="B31" s="131"/>
      <c r="C31" s="80"/>
      <c r="D31" s="131"/>
      <c r="E31" s="80"/>
      <c r="F31" s="131"/>
      <c r="G31" s="80"/>
      <c r="H31" s="131"/>
      <c r="I31" s="80"/>
      <c r="J31" s="131"/>
      <c r="K31" s="80"/>
      <c r="L31" s="131"/>
      <c r="M31" s="80"/>
      <c r="N31" s="131"/>
      <c r="O31" s="80"/>
      <c r="P31" s="131"/>
      <c r="Q31" s="80"/>
      <c r="R31" s="131"/>
      <c r="S31" s="80"/>
      <c r="T31" s="131"/>
      <c r="U31" s="80"/>
      <c r="V31" s="131"/>
      <c r="W31" s="80"/>
      <c r="X31" s="131"/>
      <c r="Y31" s="80"/>
      <c r="Z31" s="131"/>
      <c r="AA31" s="80"/>
      <c r="AB31" s="131"/>
      <c r="AC31" s="80"/>
      <c r="AD31" s="131"/>
      <c r="AE31" s="80"/>
      <c r="AF31" s="131"/>
      <c r="AG31" s="80"/>
      <c r="AH31" s="131"/>
      <c r="AI31" s="80"/>
      <c r="AJ31" s="131"/>
      <c r="AK31" s="80"/>
      <c r="AL31" s="131"/>
      <c r="AO31" s="18"/>
      <c r="AP31" s="18"/>
      <c r="AQ31" s="18"/>
    </row>
    <row r="32" spans="1:45" ht="30" customHeight="1" thickBot="1">
      <c r="A32" s="216"/>
      <c r="B32" s="216"/>
      <c r="C32" s="426"/>
      <c r="D32" s="216"/>
      <c r="E32" s="426"/>
      <c r="F32" s="216"/>
      <c r="G32" s="426"/>
      <c r="H32" s="216"/>
      <c r="I32" s="426"/>
      <c r="J32" s="216"/>
      <c r="K32" s="426"/>
      <c r="L32" s="216"/>
      <c r="M32" s="426"/>
      <c r="N32" s="216"/>
      <c r="O32" s="426"/>
      <c r="P32" s="216"/>
      <c r="Q32" s="426"/>
      <c r="R32" s="216"/>
      <c r="S32" s="426"/>
      <c r="T32" s="216"/>
      <c r="U32" s="426"/>
      <c r="V32" s="216"/>
      <c r="W32" s="426"/>
      <c r="X32" s="216"/>
      <c r="Y32" s="426"/>
      <c r="Z32" s="216"/>
      <c r="AA32" s="426"/>
      <c r="AB32" s="216"/>
      <c r="AC32" s="426"/>
      <c r="AD32" s="216"/>
      <c r="AE32" s="426"/>
      <c r="AF32" s="216"/>
      <c r="AG32" s="426"/>
      <c r="AH32" s="216"/>
      <c r="AI32" s="426"/>
      <c r="AJ32" s="216"/>
      <c r="AK32" s="426"/>
      <c r="AL32" s="216"/>
      <c r="AO32" s="18"/>
      <c r="AP32" s="18"/>
      <c r="AQ32" s="18"/>
      <c r="AR32" s="547" t="s">
        <v>494</v>
      </c>
      <c r="AS32" s="171">
        <f>+SUM(AS24:AS30)</f>
        <v>1463743</v>
      </c>
    </row>
    <row r="33" spans="1:40" ht="15" customHeight="1">
      <c r="A33" s="427"/>
      <c r="B33" s="681" t="s">
        <v>622</v>
      </c>
      <c r="C33" s="522"/>
      <c r="D33" s="84"/>
      <c r="E33" s="172"/>
      <c r="F33" s="84"/>
      <c r="G33" s="428"/>
      <c r="H33" s="84"/>
      <c r="I33" s="172"/>
      <c r="J33" s="84"/>
      <c r="K33" s="120"/>
      <c r="L33" s="630" t="s">
        <v>623</v>
      </c>
      <c r="M33" s="522"/>
      <c r="N33" s="118"/>
      <c r="O33" s="119"/>
      <c r="P33" s="118"/>
      <c r="Q33" s="119"/>
      <c r="R33" s="84"/>
      <c r="S33" s="120"/>
      <c r="T33" s="677" t="s">
        <v>624</v>
      </c>
      <c r="U33" s="678"/>
      <c r="V33" s="630" t="s">
        <v>45</v>
      </c>
      <c r="W33" s="631"/>
      <c r="X33" s="630" t="s">
        <v>487</v>
      </c>
      <c r="Y33" s="631"/>
      <c r="Z33" s="630" t="s">
        <v>151</v>
      </c>
      <c r="AA33" s="631"/>
      <c r="AB33" s="630" t="s">
        <v>52</v>
      </c>
      <c r="AC33" s="631"/>
      <c r="AD33" s="630" t="s">
        <v>55</v>
      </c>
      <c r="AE33" s="631"/>
      <c r="AF33" s="630" t="s">
        <v>62</v>
      </c>
      <c r="AG33" s="631"/>
      <c r="AH33" s="630" t="s">
        <v>625</v>
      </c>
      <c r="AI33" s="522"/>
      <c r="AJ33" s="84"/>
      <c r="AK33" s="120"/>
      <c r="AL33" s="630" t="s">
        <v>50</v>
      </c>
      <c r="AM33" s="522"/>
      <c r="AN33" s="86"/>
    </row>
    <row r="34" spans="1:40" ht="34.5" customHeight="1">
      <c r="A34" s="429"/>
      <c r="B34" s="632"/>
      <c r="C34" s="601"/>
      <c r="D34" s="675" t="s">
        <v>626</v>
      </c>
      <c r="E34" s="684"/>
      <c r="F34" s="685" t="s">
        <v>627</v>
      </c>
      <c r="G34" s="680"/>
      <c r="H34" s="685" t="s">
        <v>152</v>
      </c>
      <c r="I34" s="680"/>
      <c r="J34" s="686" t="s">
        <v>153</v>
      </c>
      <c r="K34" s="684"/>
      <c r="L34" s="632"/>
      <c r="M34" s="601"/>
      <c r="N34" s="675" t="s">
        <v>628</v>
      </c>
      <c r="O34" s="601"/>
      <c r="P34" s="675" t="s">
        <v>154</v>
      </c>
      <c r="Q34" s="601"/>
      <c r="R34" s="675" t="s">
        <v>155</v>
      </c>
      <c r="S34" s="601"/>
      <c r="T34" s="679"/>
      <c r="U34" s="680"/>
      <c r="V34" s="632"/>
      <c r="W34" s="601"/>
      <c r="X34" s="632"/>
      <c r="Y34" s="601"/>
      <c r="Z34" s="632"/>
      <c r="AA34" s="601"/>
      <c r="AB34" s="632"/>
      <c r="AC34" s="601"/>
      <c r="AD34" s="632"/>
      <c r="AE34" s="601"/>
      <c r="AF34" s="632"/>
      <c r="AG34" s="601"/>
      <c r="AH34" s="632"/>
      <c r="AI34" s="523"/>
      <c r="AJ34" s="675" t="s">
        <v>156</v>
      </c>
      <c r="AK34" s="601"/>
      <c r="AL34" s="632"/>
      <c r="AM34" s="523"/>
      <c r="AN34" s="122"/>
    </row>
    <row r="35" spans="1:40" s="178" customFormat="1" ht="17.25" customHeight="1">
      <c r="A35" s="174"/>
      <c r="B35" s="135" t="s">
        <v>108</v>
      </c>
      <c r="C35" s="136" t="s">
        <v>35</v>
      </c>
      <c r="D35" s="175" t="s">
        <v>108</v>
      </c>
      <c r="E35" s="136" t="s">
        <v>35</v>
      </c>
      <c r="F35" s="175" t="s">
        <v>108</v>
      </c>
      <c r="G35" s="136" t="s">
        <v>35</v>
      </c>
      <c r="H35" s="175" t="s">
        <v>108</v>
      </c>
      <c r="I35" s="136" t="s">
        <v>35</v>
      </c>
      <c r="J35" s="175" t="s">
        <v>108</v>
      </c>
      <c r="K35" s="136" t="s">
        <v>35</v>
      </c>
      <c r="L35" s="175" t="s">
        <v>108</v>
      </c>
      <c r="M35" s="136" t="s">
        <v>35</v>
      </c>
      <c r="N35" s="175" t="s">
        <v>108</v>
      </c>
      <c r="O35" s="136" t="s">
        <v>35</v>
      </c>
      <c r="P35" s="175" t="s">
        <v>108</v>
      </c>
      <c r="Q35" s="136" t="s">
        <v>35</v>
      </c>
      <c r="R35" s="175" t="s">
        <v>108</v>
      </c>
      <c r="S35" s="136" t="s">
        <v>35</v>
      </c>
      <c r="T35" s="176" t="s">
        <v>108</v>
      </c>
      <c r="U35" s="136" t="s">
        <v>35</v>
      </c>
      <c r="V35" s="175" t="s">
        <v>108</v>
      </c>
      <c r="W35" s="138" t="s">
        <v>35</v>
      </c>
      <c r="X35" s="175" t="s">
        <v>108</v>
      </c>
      <c r="Y35" s="136" t="s">
        <v>35</v>
      </c>
      <c r="Z35" s="175" t="s">
        <v>108</v>
      </c>
      <c r="AA35" s="136" t="s">
        <v>35</v>
      </c>
      <c r="AB35" s="175" t="s">
        <v>108</v>
      </c>
      <c r="AC35" s="136" t="s">
        <v>35</v>
      </c>
      <c r="AD35" s="175" t="s">
        <v>108</v>
      </c>
      <c r="AE35" s="136" t="s">
        <v>35</v>
      </c>
      <c r="AF35" s="175" t="s">
        <v>108</v>
      </c>
      <c r="AG35" s="136" t="s">
        <v>35</v>
      </c>
      <c r="AH35" s="175" t="s">
        <v>108</v>
      </c>
      <c r="AI35" s="136" t="s">
        <v>35</v>
      </c>
      <c r="AJ35" s="175" t="s">
        <v>108</v>
      </c>
      <c r="AK35" s="136" t="s">
        <v>35</v>
      </c>
      <c r="AL35" s="175" t="s">
        <v>108</v>
      </c>
      <c r="AM35" s="139" t="s">
        <v>35</v>
      </c>
      <c r="AN35" s="177"/>
    </row>
    <row r="36" spans="1:40" ht="21.75" customHeight="1">
      <c r="A36" s="143" t="s">
        <v>629</v>
      </c>
      <c r="B36" s="100">
        <v>938</v>
      </c>
      <c r="C36" s="101">
        <v>73.9</v>
      </c>
      <c r="D36" s="179">
        <v>346</v>
      </c>
      <c r="E36" s="180">
        <v>27.2</v>
      </c>
      <c r="F36" s="179">
        <v>155</v>
      </c>
      <c r="G36" s="180">
        <v>12.2</v>
      </c>
      <c r="H36" s="179">
        <v>93</v>
      </c>
      <c r="I36" s="180">
        <v>7.3</v>
      </c>
      <c r="J36" s="179">
        <v>257</v>
      </c>
      <c r="K36" s="180">
        <v>20.2</v>
      </c>
      <c r="L36" s="179">
        <v>878</v>
      </c>
      <c r="M36" s="180">
        <v>69.1</v>
      </c>
      <c r="N36" s="179">
        <v>127</v>
      </c>
      <c r="O36" s="180">
        <v>10</v>
      </c>
      <c r="P36" s="179">
        <v>219</v>
      </c>
      <c r="Q36" s="180">
        <v>17.2</v>
      </c>
      <c r="R36" s="179">
        <v>480</v>
      </c>
      <c r="S36" s="180">
        <v>37.8</v>
      </c>
      <c r="T36" s="179">
        <v>66</v>
      </c>
      <c r="U36" s="180">
        <v>5.2</v>
      </c>
      <c r="V36" s="179">
        <v>660</v>
      </c>
      <c r="W36" s="180">
        <v>52</v>
      </c>
      <c r="X36" s="179">
        <v>110</v>
      </c>
      <c r="Y36" s="180">
        <v>8.7</v>
      </c>
      <c r="Z36" s="179">
        <v>56</v>
      </c>
      <c r="AA36" s="180">
        <v>4.4</v>
      </c>
      <c r="AB36" s="179">
        <v>159</v>
      </c>
      <c r="AC36" s="180">
        <v>12.5</v>
      </c>
      <c r="AD36" s="179">
        <v>121</v>
      </c>
      <c r="AE36" s="180">
        <v>9.5</v>
      </c>
      <c r="AF36" s="179">
        <v>83</v>
      </c>
      <c r="AG36" s="180">
        <v>6.5</v>
      </c>
      <c r="AH36" s="179">
        <v>306</v>
      </c>
      <c r="AI36" s="180">
        <v>24.1</v>
      </c>
      <c r="AJ36" s="179">
        <v>101</v>
      </c>
      <c r="AK36" s="180">
        <v>8</v>
      </c>
      <c r="AL36" s="179">
        <v>184</v>
      </c>
      <c r="AM36" s="181">
        <v>14.5</v>
      </c>
      <c r="AN36" s="182" t="s">
        <v>629</v>
      </c>
    </row>
    <row r="37" spans="1:40" ht="21.75" customHeight="1">
      <c r="A37" s="150" t="s">
        <v>630</v>
      </c>
      <c r="B37" s="106">
        <v>871</v>
      </c>
      <c r="C37" s="107">
        <v>67.2</v>
      </c>
      <c r="D37" s="183">
        <v>285</v>
      </c>
      <c r="E37" s="155">
        <v>22</v>
      </c>
      <c r="F37" s="183">
        <v>129</v>
      </c>
      <c r="G37" s="155">
        <v>10</v>
      </c>
      <c r="H37" s="183">
        <v>90</v>
      </c>
      <c r="I37" s="155">
        <v>6.9</v>
      </c>
      <c r="J37" s="183">
        <v>247</v>
      </c>
      <c r="K37" s="155">
        <v>19.1</v>
      </c>
      <c r="L37" s="183">
        <v>881</v>
      </c>
      <c r="M37" s="155">
        <v>68</v>
      </c>
      <c r="N37" s="183">
        <v>90</v>
      </c>
      <c r="O37" s="155">
        <v>6.9</v>
      </c>
      <c r="P37" s="183">
        <v>238</v>
      </c>
      <c r="Q37" s="155">
        <v>18.4</v>
      </c>
      <c r="R37" s="183">
        <v>514</v>
      </c>
      <c r="S37" s="155">
        <v>39.7</v>
      </c>
      <c r="T37" s="183">
        <v>57</v>
      </c>
      <c r="U37" s="155">
        <v>4.4</v>
      </c>
      <c r="V37" s="183">
        <v>608</v>
      </c>
      <c r="W37" s="155">
        <v>46.9</v>
      </c>
      <c r="X37" s="183">
        <v>93</v>
      </c>
      <c r="Y37" s="155">
        <v>7.2</v>
      </c>
      <c r="Z37" s="183">
        <v>38</v>
      </c>
      <c r="AA37" s="155">
        <v>2.9</v>
      </c>
      <c r="AB37" s="183">
        <v>152</v>
      </c>
      <c r="AC37" s="155">
        <v>11.7</v>
      </c>
      <c r="AD37" s="183">
        <v>101</v>
      </c>
      <c r="AE37" s="155">
        <v>7.8</v>
      </c>
      <c r="AF37" s="183">
        <v>79</v>
      </c>
      <c r="AG37" s="155">
        <v>6.1</v>
      </c>
      <c r="AH37" s="183">
        <v>309</v>
      </c>
      <c r="AI37" s="155">
        <v>23.8</v>
      </c>
      <c r="AJ37" s="183">
        <v>125</v>
      </c>
      <c r="AK37" s="155">
        <v>9.6</v>
      </c>
      <c r="AL37" s="183">
        <v>226</v>
      </c>
      <c r="AM37" s="184">
        <v>17.4</v>
      </c>
      <c r="AN37" s="148" t="s">
        <v>630</v>
      </c>
    </row>
    <row r="38" spans="1:40" ht="21.75" customHeight="1">
      <c r="A38" s="150" t="s">
        <v>631</v>
      </c>
      <c r="B38" s="106">
        <v>929</v>
      </c>
      <c r="C38" s="107">
        <v>71</v>
      </c>
      <c r="D38" s="183">
        <v>320</v>
      </c>
      <c r="E38" s="155">
        <v>24.5</v>
      </c>
      <c r="F38" s="183">
        <v>153</v>
      </c>
      <c r="G38" s="155">
        <v>11.7</v>
      </c>
      <c r="H38" s="183">
        <v>92</v>
      </c>
      <c r="I38" s="155">
        <v>7</v>
      </c>
      <c r="J38" s="183">
        <v>267</v>
      </c>
      <c r="K38" s="155">
        <v>20.4</v>
      </c>
      <c r="L38" s="183">
        <v>872</v>
      </c>
      <c r="M38" s="155">
        <v>66.6</v>
      </c>
      <c r="N38" s="183">
        <v>122</v>
      </c>
      <c r="O38" s="155">
        <v>9.3</v>
      </c>
      <c r="P38" s="183">
        <v>200</v>
      </c>
      <c r="Q38" s="155">
        <v>15.3</v>
      </c>
      <c r="R38" s="183">
        <v>495</v>
      </c>
      <c r="S38" s="155">
        <v>37.8</v>
      </c>
      <c r="T38" s="183">
        <v>57</v>
      </c>
      <c r="U38" s="155">
        <v>4.4</v>
      </c>
      <c r="V38" s="183">
        <v>709</v>
      </c>
      <c r="W38" s="155">
        <v>54.2</v>
      </c>
      <c r="X38" s="183">
        <v>84</v>
      </c>
      <c r="Y38" s="155">
        <v>6.4</v>
      </c>
      <c r="Z38" s="183">
        <v>45</v>
      </c>
      <c r="AA38" s="155">
        <v>3.4</v>
      </c>
      <c r="AB38" s="183">
        <v>156</v>
      </c>
      <c r="AC38" s="155">
        <v>11.9</v>
      </c>
      <c r="AD38" s="183">
        <v>128</v>
      </c>
      <c r="AE38" s="155">
        <v>9.8</v>
      </c>
      <c r="AF38" s="183">
        <v>80</v>
      </c>
      <c r="AG38" s="155">
        <v>6.1</v>
      </c>
      <c r="AH38" s="183">
        <v>326</v>
      </c>
      <c r="AI38" s="155">
        <v>24.9</v>
      </c>
      <c r="AJ38" s="183">
        <v>124</v>
      </c>
      <c r="AK38" s="155">
        <v>9.5</v>
      </c>
      <c r="AL38" s="183">
        <v>250</v>
      </c>
      <c r="AM38" s="184">
        <v>19.1</v>
      </c>
      <c r="AN38" s="148" t="s">
        <v>631</v>
      </c>
    </row>
    <row r="39" spans="1:40" ht="21.75" customHeight="1">
      <c r="A39" s="150" t="s">
        <v>632</v>
      </c>
      <c r="B39" s="106">
        <v>971</v>
      </c>
      <c r="C39" s="107">
        <v>73.6</v>
      </c>
      <c r="D39" s="183">
        <v>321</v>
      </c>
      <c r="E39" s="155">
        <v>24.3</v>
      </c>
      <c r="F39" s="183">
        <v>169</v>
      </c>
      <c r="G39" s="155">
        <v>12.8</v>
      </c>
      <c r="H39" s="183">
        <v>105</v>
      </c>
      <c r="I39" s="155">
        <v>8</v>
      </c>
      <c r="J39" s="183">
        <v>260</v>
      </c>
      <c r="K39" s="155">
        <v>19.7</v>
      </c>
      <c r="L39" s="183">
        <v>885</v>
      </c>
      <c r="M39" s="155">
        <v>67</v>
      </c>
      <c r="N39" s="183">
        <v>114</v>
      </c>
      <c r="O39" s="155">
        <v>8.6</v>
      </c>
      <c r="P39" s="183">
        <v>256</v>
      </c>
      <c r="Q39" s="155">
        <v>19.4</v>
      </c>
      <c r="R39" s="183">
        <v>475</v>
      </c>
      <c r="S39" s="155">
        <v>37</v>
      </c>
      <c r="T39" s="183">
        <v>93</v>
      </c>
      <c r="U39" s="155">
        <v>7</v>
      </c>
      <c r="V39" s="183">
        <v>660</v>
      </c>
      <c r="W39" s="155">
        <v>50</v>
      </c>
      <c r="X39" s="183">
        <v>98</v>
      </c>
      <c r="Y39" s="155">
        <v>7.4</v>
      </c>
      <c r="Z39" s="183">
        <v>54</v>
      </c>
      <c r="AA39" s="155">
        <v>4.1</v>
      </c>
      <c r="AB39" s="183">
        <v>128</v>
      </c>
      <c r="AC39" s="155">
        <v>9.7</v>
      </c>
      <c r="AD39" s="183">
        <v>131</v>
      </c>
      <c r="AE39" s="155">
        <v>9.9</v>
      </c>
      <c r="AF39" s="183">
        <v>73</v>
      </c>
      <c r="AG39" s="155">
        <v>5.5</v>
      </c>
      <c r="AH39" s="183">
        <v>348</v>
      </c>
      <c r="AI39" s="155">
        <v>26.4</v>
      </c>
      <c r="AJ39" s="183">
        <v>108</v>
      </c>
      <c r="AK39" s="155">
        <v>8.2</v>
      </c>
      <c r="AL39" s="183">
        <v>344</v>
      </c>
      <c r="AM39" s="184">
        <v>26.1</v>
      </c>
      <c r="AN39" s="148" t="s">
        <v>632</v>
      </c>
    </row>
    <row r="40" spans="1:40" ht="21.75" customHeight="1">
      <c r="A40" s="150" t="s">
        <v>633</v>
      </c>
      <c r="B40" s="106">
        <v>1035</v>
      </c>
      <c r="C40" s="107">
        <v>77.8</v>
      </c>
      <c r="D40" s="183">
        <v>228</v>
      </c>
      <c r="E40" s="155">
        <v>25</v>
      </c>
      <c r="F40" s="183">
        <v>103</v>
      </c>
      <c r="G40" s="155">
        <v>11.8</v>
      </c>
      <c r="H40" s="183">
        <v>90</v>
      </c>
      <c r="I40" s="155">
        <v>9.8</v>
      </c>
      <c r="J40" s="183">
        <v>209</v>
      </c>
      <c r="K40" s="155">
        <v>23.8</v>
      </c>
      <c r="L40" s="183" t="s">
        <v>634</v>
      </c>
      <c r="M40" s="155">
        <v>63.6</v>
      </c>
      <c r="N40" s="183">
        <v>70</v>
      </c>
      <c r="O40" s="155">
        <v>8.6</v>
      </c>
      <c r="P40" s="183">
        <v>123</v>
      </c>
      <c r="Q40" s="155">
        <v>14</v>
      </c>
      <c r="R40" s="183">
        <v>308</v>
      </c>
      <c r="S40" s="155">
        <v>38.1</v>
      </c>
      <c r="T40" s="183">
        <v>58</v>
      </c>
      <c r="U40" s="155">
        <v>6.2</v>
      </c>
      <c r="V40" s="183">
        <v>543</v>
      </c>
      <c r="W40" s="155">
        <v>62</v>
      </c>
      <c r="X40" s="183">
        <v>50</v>
      </c>
      <c r="Y40" s="155">
        <v>6.1</v>
      </c>
      <c r="Z40" s="183">
        <v>34</v>
      </c>
      <c r="AA40" s="155">
        <v>3.8</v>
      </c>
      <c r="AB40" s="183">
        <v>94</v>
      </c>
      <c r="AC40" s="155">
        <v>11.4</v>
      </c>
      <c r="AD40" s="183">
        <v>90</v>
      </c>
      <c r="AE40" s="155">
        <v>10.4</v>
      </c>
      <c r="AF40" s="183">
        <v>52</v>
      </c>
      <c r="AG40" s="155">
        <v>5.6</v>
      </c>
      <c r="AH40" s="183">
        <v>203</v>
      </c>
      <c r="AI40" s="155">
        <v>24.6</v>
      </c>
      <c r="AJ40" s="183">
        <v>56</v>
      </c>
      <c r="AK40" s="155">
        <v>6.9</v>
      </c>
      <c r="AL40" s="183">
        <v>198</v>
      </c>
      <c r="AM40" s="184">
        <v>24.6</v>
      </c>
      <c r="AN40" s="148" t="s">
        <v>633</v>
      </c>
    </row>
    <row r="41" spans="1:40" ht="21.75" customHeight="1">
      <c r="A41" s="150" t="s">
        <v>635</v>
      </c>
      <c r="B41" s="106">
        <v>1010</v>
      </c>
      <c r="C41" s="155">
        <v>75.9</v>
      </c>
      <c r="D41" s="185">
        <v>303</v>
      </c>
      <c r="E41" s="185">
        <v>22.8</v>
      </c>
      <c r="F41" s="185">
        <v>143</v>
      </c>
      <c r="G41" s="185">
        <v>10.8</v>
      </c>
      <c r="H41" s="185">
        <v>127</v>
      </c>
      <c r="I41" s="185">
        <v>9.6</v>
      </c>
      <c r="J41" s="185">
        <v>333</v>
      </c>
      <c r="K41" s="155">
        <v>25</v>
      </c>
      <c r="L41" s="185">
        <v>900</v>
      </c>
      <c r="M41" s="185">
        <v>67.7</v>
      </c>
      <c r="N41" s="185">
        <v>114</v>
      </c>
      <c r="O41" s="185">
        <v>8.6</v>
      </c>
      <c r="P41" s="185">
        <v>238</v>
      </c>
      <c r="Q41" s="185">
        <v>17.9</v>
      </c>
      <c r="R41" s="185">
        <v>503</v>
      </c>
      <c r="S41" s="185">
        <v>37.8</v>
      </c>
      <c r="T41" s="185">
        <v>79</v>
      </c>
      <c r="U41" s="185">
        <v>5.9</v>
      </c>
      <c r="V41" s="185">
        <v>753</v>
      </c>
      <c r="W41" s="155">
        <v>56.6</v>
      </c>
      <c r="X41" s="185">
        <v>89</v>
      </c>
      <c r="Y41" s="155">
        <v>6.7</v>
      </c>
      <c r="Z41" s="185">
        <v>39</v>
      </c>
      <c r="AA41" s="155">
        <v>2.9</v>
      </c>
      <c r="AB41" s="185">
        <v>142</v>
      </c>
      <c r="AC41" s="155">
        <v>10.7</v>
      </c>
      <c r="AD41" s="185">
        <v>144</v>
      </c>
      <c r="AE41" s="155">
        <v>10.8</v>
      </c>
      <c r="AF41" s="185">
        <v>107</v>
      </c>
      <c r="AG41" s="155">
        <v>8</v>
      </c>
      <c r="AH41" s="185">
        <v>344</v>
      </c>
      <c r="AI41" s="155">
        <v>25.9</v>
      </c>
      <c r="AJ41" s="185">
        <v>88</v>
      </c>
      <c r="AK41" s="155">
        <v>6.6</v>
      </c>
      <c r="AL41" s="185">
        <v>306</v>
      </c>
      <c r="AM41" s="184">
        <v>23</v>
      </c>
      <c r="AN41" s="148" t="s">
        <v>635</v>
      </c>
    </row>
    <row r="42" spans="1:40" ht="21.75" customHeight="1">
      <c r="A42" s="150" t="s">
        <v>636</v>
      </c>
      <c r="B42" s="106">
        <v>982</v>
      </c>
      <c r="C42" s="107">
        <v>72.5</v>
      </c>
      <c r="D42" s="183">
        <v>330</v>
      </c>
      <c r="E42" s="155">
        <v>24.4</v>
      </c>
      <c r="F42" s="183">
        <v>135</v>
      </c>
      <c r="G42" s="155">
        <v>10</v>
      </c>
      <c r="H42" s="183">
        <v>126</v>
      </c>
      <c r="I42" s="155">
        <v>9.3</v>
      </c>
      <c r="J42" s="183">
        <v>286</v>
      </c>
      <c r="K42" s="155">
        <v>21.1</v>
      </c>
      <c r="L42" s="183">
        <v>841</v>
      </c>
      <c r="M42" s="155">
        <v>62.1</v>
      </c>
      <c r="N42" s="183">
        <v>96</v>
      </c>
      <c r="O42" s="155">
        <v>7.1</v>
      </c>
      <c r="P42" s="183">
        <v>206</v>
      </c>
      <c r="Q42" s="155">
        <v>15.2</v>
      </c>
      <c r="R42" s="183">
        <v>517</v>
      </c>
      <c r="S42" s="155">
        <v>38.2</v>
      </c>
      <c r="T42" s="183">
        <v>104</v>
      </c>
      <c r="U42" s="155">
        <v>7.7</v>
      </c>
      <c r="V42" s="183">
        <v>695</v>
      </c>
      <c r="W42" s="155">
        <v>51.3</v>
      </c>
      <c r="X42" s="183">
        <v>91</v>
      </c>
      <c r="Y42" s="155">
        <v>6.7</v>
      </c>
      <c r="Z42" s="183">
        <v>24</v>
      </c>
      <c r="AA42" s="155">
        <v>1.8</v>
      </c>
      <c r="AB42" s="183">
        <v>131</v>
      </c>
      <c r="AC42" s="155">
        <v>9.7</v>
      </c>
      <c r="AD42" s="183">
        <v>114</v>
      </c>
      <c r="AE42" s="155">
        <v>8.4</v>
      </c>
      <c r="AF42" s="183">
        <v>69</v>
      </c>
      <c r="AG42" s="155">
        <v>5.1</v>
      </c>
      <c r="AH42" s="183">
        <v>313</v>
      </c>
      <c r="AI42" s="155">
        <v>23.1</v>
      </c>
      <c r="AJ42" s="183">
        <v>87</v>
      </c>
      <c r="AK42" s="155">
        <v>6.4</v>
      </c>
      <c r="AL42" s="183">
        <v>303</v>
      </c>
      <c r="AM42" s="184">
        <v>22.4</v>
      </c>
      <c r="AN42" s="148" t="s">
        <v>636</v>
      </c>
    </row>
    <row r="43" spans="1:40" ht="21.75" customHeight="1">
      <c r="A43" s="150" t="s">
        <v>637</v>
      </c>
      <c r="B43" s="106">
        <v>988</v>
      </c>
      <c r="C43" s="107">
        <v>72.2</v>
      </c>
      <c r="D43" s="183">
        <v>286</v>
      </c>
      <c r="E43" s="155">
        <v>20.9</v>
      </c>
      <c r="F43" s="183">
        <v>149</v>
      </c>
      <c r="G43" s="155">
        <v>10.9</v>
      </c>
      <c r="H43" s="183">
        <v>147</v>
      </c>
      <c r="I43" s="155">
        <v>10.7</v>
      </c>
      <c r="J43" s="183">
        <v>315</v>
      </c>
      <c r="K43" s="155">
        <v>23</v>
      </c>
      <c r="L43" s="183">
        <v>886</v>
      </c>
      <c r="M43" s="155">
        <v>64.7</v>
      </c>
      <c r="N43" s="183">
        <v>133</v>
      </c>
      <c r="O43" s="155">
        <v>9.7</v>
      </c>
      <c r="P43" s="183">
        <v>216</v>
      </c>
      <c r="Q43" s="155">
        <v>15.8</v>
      </c>
      <c r="R43" s="183">
        <v>509</v>
      </c>
      <c r="S43" s="155">
        <v>37.2</v>
      </c>
      <c r="T43" s="183">
        <v>115</v>
      </c>
      <c r="U43" s="155">
        <v>8.4</v>
      </c>
      <c r="V43" s="183">
        <v>735</v>
      </c>
      <c r="W43" s="155">
        <v>53.7</v>
      </c>
      <c r="X43" s="183">
        <v>132</v>
      </c>
      <c r="Y43" s="155">
        <v>9.6</v>
      </c>
      <c r="Z43" s="183">
        <v>31</v>
      </c>
      <c r="AA43" s="155">
        <v>2.3</v>
      </c>
      <c r="AB43" s="183">
        <v>128</v>
      </c>
      <c r="AC43" s="155">
        <v>9.4</v>
      </c>
      <c r="AD43" s="183">
        <v>131</v>
      </c>
      <c r="AE43" s="155">
        <v>9.6</v>
      </c>
      <c r="AF43" s="183">
        <v>91</v>
      </c>
      <c r="AG43" s="155">
        <v>6.6</v>
      </c>
      <c r="AH43" s="183">
        <v>326</v>
      </c>
      <c r="AI43" s="155">
        <v>23.8</v>
      </c>
      <c r="AJ43" s="183">
        <v>80</v>
      </c>
      <c r="AK43" s="155">
        <v>5.8</v>
      </c>
      <c r="AL43" s="183">
        <v>316</v>
      </c>
      <c r="AM43" s="184">
        <v>23.1</v>
      </c>
      <c r="AN43" s="148" t="s">
        <v>637</v>
      </c>
    </row>
    <row r="44" spans="1:40" ht="21.75" customHeight="1">
      <c r="A44" s="150" t="s">
        <v>638</v>
      </c>
      <c r="B44" s="106">
        <v>1020</v>
      </c>
      <c r="C44" s="107">
        <v>73.88852105605531</v>
      </c>
      <c r="D44" s="183">
        <v>336</v>
      </c>
      <c r="E44" s="155">
        <v>24.339748112582924</v>
      </c>
      <c r="F44" s="183">
        <v>174</v>
      </c>
      <c r="G44" s="155">
        <v>12.604512415444727</v>
      </c>
      <c r="H44" s="183">
        <v>156</v>
      </c>
      <c r="I44" s="155">
        <v>11.300597337984929</v>
      </c>
      <c r="J44" s="183">
        <v>257</v>
      </c>
      <c r="K44" s="155">
        <v>18.617009717064917</v>
      </c>
      <c r="L44" s="183">
        <v>809</v>
      </c>
      <c r="M44" s="155">
        <v>58.60373875916544</v>
      </c>
      <c r="N44" s="183">
        <v>112</v>
      </c>
      <c r="O44" s="155">
        <v>8.113249370860975</v>
      </c>
      <c r="P44" s="183">
        <v>201</v>
      </c>
      <c r="Q44" s="155">
        <v>14.560385031634429</v>
      </c>
      <c r="R44" s="183">
        <v>473</v>
      </c>
      <c r="S44" s="155">
        <v>34.263990646582506</v>
      </c>
      <c r="T44" s="183">
        <v>110</v>
      </c>
      <c r="U44" s="155">
        <v>7.968369917809886</v>
      </c>
      <c r="V44" s="183">
        <v>786</v>
      </c>
      <c r="W44" s="155">
        <v>56.937625049077916</v>
      </c>
      <c r="X44" s="183">
        <v>120</v>
      </c>
      <c r="Y44" s="155">
        <v>8.69276718306533</v>
      </c>
      <c r="Z44" s="183">
        <v>25</v>
      </c>
      <c r="AA44" s="155">
        <v>1.8109931631386107</v>
      </c>
      <c r="AB44" s="183">
        <v>132</v>
      </c>
      <c r="AC44" s="155">
        <v>9.562043901371863</v>
      </c>
      <c r="AD44" s="183">
        <v>125</v>
      </c>
      <c r="AE44" s="155">
        <v>9.054965815693054</v>
      </c>
      <c r="AF44" s="183">
        <v>109</v>
      </c>
      <c r="AG44" s="155">
        <v>7.895930191284341</v>
      </c>
      <c r="AH44" s="183">
        <v>356</v>
      </c>
      <c r="AI44" s="155">
        <v>25.788542643093816</v>
      </c>
      <c r="AJ44" s="183">
        <v>76</v>
      </c>
      <c r="AK44" s="155">
        <v>5.505419215941376</v>
      </c>
      <c r="AL44" s="183">
        <v>325</v>
      </c>
      <c r="AM44" s="184">
        <v>23.542911120801936</v>
      </c>
      <c r="AN44" s="148" t="s">
        <v>638</v>
      </c>
    </row>
    <row r="45" spans="1:40" s="13" customFormat="1" ht="21.75" customHeight="1">
      <c r="A45" s="150" t="s">
        <v>639</v>
      </c>
      <c r="B45" s="106">
        <v>1099</v>
      </c>
      <c r="C45" s="152">
        <v>79</v>
      </c>
      <c r="D45" s="183">
        <v>318</v>
      </c>
      <c r="E45" s="152">
        <v>22.9</v>
      </c>
      <c r="F45" s="183">
        <v>141</v>
      </c>
      <c r="G45" s="152">
        <v>10.1</v>
      </c>
      <c r="H45" s="183">
        <v>161</v>
      </c>
      <c r="I45" s="152">
        <v>11.6</v>
      </c>
      <c r="J45" s="183">
        <v>352</v>
      </c>
      <c r="K45" s="152">
        <v>25.3</v>
      </c>
      <c r="L45" s="183">
        <v>810</v>
      </c>
      <c r="M45" s="152">
        <v>58.2</v>
      </c>
      <c r="N45" s="183">
        <v>116</v>
      </c>
      <c r="O45" s="152">
        <v>8.3</v>
      </c>
      <c r="P45" s="183">
        <v>231</v>
      </c>
      <c r="Q45" s="152">
        <v>16.6</v>
      </c>
      <c r="R45" s="183">
        <v>444</v>
      </c>
      <c r="S45" s="152">
        <v>31.9</v>
      </c>
      <c r="T45" s="183">
        <v>123</v>
      </c>
      <c r="U45" s="152">
        <v>8.8</v>
      </c>
      <c r="V45" s="183">
        <v>799</v>
      </c>
      <c r="W45" s="152">
        <v>57.4</v>
      </c>
      <c r="X45" s="183">
        <v>109</v>
      </c>
      <c r="Y45" s="152">
        <v>7.8</v>
      </c>
      <c r="Z45" s="183">
        <v>14</v>
      </c>
      <c r="AA45" s="152">
        <v>1</v>
      </c>
      <c r="AB45" s="183">
        <v>121</v>
      </c>
      <c r="AC45" s="152">
        <v>8.7</v>
      </c>
      <c r="AD45" s="183">
        <v>170</v>
      </c>
      <c r="AE45" s="152">
        <v>12.2</v>
      </c>
      <c r="AF45" s="183">
        <v>82</v>
      </c>
      <c r="AG45" s="152">
        <v>5.9</v>
      </c>
      <c r="AH45" s="183">
        <v>363</v>
      </c>
      <c r="AI45" s="152">
        <v>26.1</v>
      </c>
      <c r="AJ45" s="183">
        <v>85</v>
      </c>
      <c r="AK45" s="152">
        <v>6.1</v>
      </c>
      <c r="AL45" s="183">
        <v>332</v>
      </c>
      <c r="AM45" s="154">
        <v>23.9</v>
      </c>
      <c r="AN45" s="148" t="s">
        <v>639</v>
      </c>
    </row>
    <row r="46" spans="1:40" s="13" customFormat="1" ht="21.75" customHeight="1">
      <c r="A46" s="150" t="s">
        <v>640</v>
      </c>
      <c r="B46" s="106">
        <v>1099</v>
      </c>
      <c r="C46" s="152">
        <v>78.46519508132464</v>
      </c>
      <c r="D46" s="183">
        <v>318</v>
      </c>
      <c r="E46" s="152">
        <v>22.704214773304127</v>
      </c>
      <c r="F46" s="183">
        <v>141</v>
      </c>
      <c r="G46" s="152">
        <v>10.066963154200886</v>
      </c>
      <c r="H46" s="183">
        <v>161</v>
      </c>
      <c r="I46" s="152">
        <v>11.49490119025775</v>
      </c>
      <c r="J46" s="183">
        <v>352</v>
      </c>
      <c r="K46" s="152">
        <v>25.131709434600793</v>
      </c>
      <c r="L46" s="183">
        <v>810</v>
      </c>
      <c r="M46" s="152">
        <v>57.831490460302966</v>
      </c>
      <c r="N46" s="183">
        <v>116</v>
      </c>
      <c r="O46" s="152">
        <v>8.282040609129808</v>
      </c>
      <c r="P46" s="183">
        <v>231</v>
      </c>
      <c r="Q46" s="152">
        <v>16.49268431645677</v>
      </c>
      <c r="R46" s="183">
        <v>444</v>
      </c>
      <c r="S46" s="152">
        <v>31.700224400462368</v>
      </c>
      <c r="T46" s="183">
        <v>123</v>
      </c>
      <c r="U46" s="152">
        <v>8.781818921749709</v>
      </c>
      <c r="V46" s="183">
        <v>799</v>
      </c>
      <c r="W46" s="152">
        <v>57.046124540471695</v>
      </c>
      <c r="X46" s="183">
        <v>109</v>
      </c>
      <c r="Y46" s="152">
        <v>7.782262296509905</v>
      </c>
      <c r="Z46" s="183">
        <v>14</v>
      </c>
      <c r="AA46" s="152">
        <v>0.9995566252398044</v>
      </c>
      <c r="AB46" s="183">
        <v>121</v>
      </c>
      <c r="AC46" s="152">
        <v>8.639025118144023</v>
      </c>
      <c r="AD46" s="183">
        <v>170</v>
      </c>
      <c r="AE46" s="152">
        <v>12.137473306483338</v>
      </c>
      <c r="AF46" s="183">
        <v>82</v>
      </c>
      <c r="AG46" s="152">
        <v>5.85454594783314</v>
      </c>
      <c r="AH46" s="183">
        <v>363</v>
      </c>
      <c r="AI46" s="152">
        <v>25.917075354432072</v>
      </c>
      <c r="AJ46" s="183">
        <v>85</v>
      </c>
      <c r="AK46" s="152">
        <v>6.068736653241669</v>
      </c>
      <c r="AL46" s="183">
        <v>332</v>
      </c>
      <c r="AM46" s="154">
        <v>23.703771398543932</v>
      </c>
      <c r="AN46" s="148" t="s">
        <v>640</v>
      </c>
    </row>
    <row r="47" spans="1:40" s="13" customFormat="1" ht="21.75" customHeight="1">
      <c r="A47" s="150" t="s">
        <v>140</v>
      </c>
      <c r="B47" s="106">
        <v>1033</v>
      </c>
      <c r="C47" s="152">
        <v>73.0336244544572</v>
      </c>
      <c r="D47" s="183">
        <v>317</v>
      </c>
      <c r="E47" s="152">
        <v>22.412060941009617</v>
      </c>
      <c r="F47" s="183">
        <v>125</v>
      </c>
      <c r="G47" s="152">
        <v>8.837563462543224</v>
      </c>
      <c r="H47" s="183">
        <v>140</v>
      </c>
      <c r="I47" s="152">
        <v>9.898071078048412</v>
      </c>
      <c r="J47" s="183">
        <v>327</v>
      </c>
      <c r="K47" s="152">
        <v>23.119066018013076</v>
      </c>
      <c r="L47" s="183">
        <v>780</v>
      </c>
      <c r="M47" s="152">
        <v>55.14639600626972</v>
      </c>
      <c r="N47" s="183">
        <v>104</v>
      </c>
      <c r="O47" s="152">
        <v>7.352852800835962</v>
      </c>
      <c r="P47" s="183">
        <v>200</v>
      </c>
      <c r="Q47" s="152">
        <v>14.140101540069159</v>
      </c>
      <c r="R47" s="183">
        <v>453</v>
      </c>
      <c r="S47" s="152">
        <v>32.027329988256646</v>
      </c>
      <c r="T47" s="183">
        <v>136</v>
      </c>
      <c r="U47" s="152">
        <v>9.615269047247027</v>
      </c>
      <c r="V47" s="183">
        <v>877</v>
      </c>
      <c r="W47" s="152">
        <v>62.00434525320326</v>
      </c>
      <c r="X47" s="183">
        <v>125</v>
      </c>
      <c r="Y47" s="152">
        <v>8.837563462543224</v>
      </c>
      <c r="Z47" s="183">
        <v>20</v>
      </c>
      <c r="AA47" s="152">
        <v>1.4140101540069159</v>
      </c>
      <c r="AB47" s="183">
        <v>131</v>
      </c>
      <c r="AC47" s="152">
        <v>9.2617665087453</v>
      </c>
      <c r="AD47" s="183">
        <v>154</v>
      </c>
      <c r="AE47" s="152">
        <v>10.887878185853253</v>
      </c>
      <c r="AF47" s="183">
        <v>105</v>
      </c>
      <c r="AG47" s="152">
        <v>7.423553308536308</v>
      </c>
      <c r="AH47" s="183">
        <v>347</v>
      </c>
      <c r="AI47" s="152">
        <v>24.533076172019992</v>
      </c>
      <c r="AJ47" s="183">
        <v>69</v>
      </c>
      <c r="AK47" s="152">
        <v>4.87833503132386</v>
      </c>
      <c r="AL47" s="183">
        <v>351</v>
      </c>
      <c r="AM47" s="154">
        <v>24.815878202821374</v>
      </c>
      <c r="AN47" s="148" t="s">
        <v>140</v>
      </c>
    </row>
    <row r="48" spans="1:40" s="13" customFormat="1" ht="21.75" customHeight="1">
      <c r="A48" s="150" t="s">
        <v>141</v>
      </c>
      <c r="B48" s="106">
        <v>1112</v>
      </c>
      <c r="C48" s="152">
        <v>77.94079303355099</v>
      </c>
      <c r="D48" s="183">
        <v>335</v>
      </c>
      <c r="E48" s="152">
        <v>23.48036480776941</v>
      </c>
      <c r="F48" s="183">
        <v>151</v>
      </c>
      <c r="G48" s="152">
        <v>10.583686823800539</v>
      </c>
      <c r="H48" s="183">
        <v>125</v>
      </c>
      <c r="I48" s="152">
        <v>8.761330152152764</v>
      </c>
      <c r="J48" s="183">
        <v>369</v>
      </c>
      <c r="K48" s="152">
        <v>25.863446609154956</v>
      </c>
      <c r="L48" s="183">
        <v>815</v>
      </c>
      <c r="M48" s="152">
        <v>57.12387259203602</v>
      </c>
      <c r="N48" s="183">
        <v>111</v>
      </c>
      <c r="O48" s="152">
        <v>7.780061175111654</v>
      </c>
      <c r="P48" s="183">
        <v>220</v>
      </c>
      <c r="Q48" s="152">
        <v>15.419941067788864</v>
      </c>
      <c r="R48" s="183">
        <v>462</v>
      </c>
      <c r="S48" s="152">
        <v>32.38187624235661</v>
      </c>
      <c r="T48" s="183">
        <v>120</v>
      </c>
      <c r="U48" s="152">
        <v>8.410876946066653</v>
      </c>
      <c r="V48" s="183">
        <v>985</v>
      </c>
      <c r="W48" s="152">
        <v>69.03928159896378</v>
      </c>
      <c r="X48" s="183">
        <v>125</v>
      </c>
      <c r="Y48" s="152">
        <v>8.761330152152764</v>
      </c>
      <c r="Z48" s="183">
        <v>19</v>
      </c>
      <c r="AA48" s="152">
        <v>1.3317221831272201</v>
      </c>
      <c r="AB48" s="183">
        <v>129</v>
      </c>
      <c r="AC48" s="152">
        <v>9.041692717021652</v>
      </c>
      <c r="AD48" s="183">
        <v>146</v>
      </c>
      <c r="AE48" s="152">
        <v>10.233233617714427</v>
      </c>
      <c r="AF48" s="183">
        <v>125</v>
      </c>
      <c r="AG48" s="152">
        <v>8.761330152152764</v>
      </c>
      <c r="AH48" s="183">
        <v>338</v>
      </c>
      <c r="AI48" s="152">
        <v>23.690636731421073</v>
      </c>
      <c r="AJ48" s="183">
        <v>51</v>
      </c>
      <c r="AK48" s="152">
        <v>3.5746227020783277</v>
      </c>
      <c r="AL48" s="183">
        <v>323</v>
      </c>
      <c r="AM48" s="154">
        <v>22.63927711316274</v>
      </c>
      <c r="AN48" s="148" t="s">
        <v>141</v>
      </c>
    </row>
    <row r="49" spans="1:40" s="13" customFormat="1" ht="21.75" customHeight="1">
      <c r="A49" s="150" t="s">
        <v>486</v>
      </c>
      <c r="B49" s="106">
        <v>1071</v>
      </c>
      <c r="C49" s="152">
        <v>74.49305079299278</v>
      </c>
      <c r="D49" s="183">
        <v>275</v>
      </c>
      <c r="E49" s="152">
        <v>19.127534050488343</v>
      </c>
      <c r="F49" s="183">
        <v>143</v>
      </c>
      <c r="G49" s="152">
        <v>9.94631770625394</v>
      </c>
      <c r="H49" s="183">
        <v>162</v>
      </c>
      <c r="I49" s="152">
        <v>11.267856422469496</v>
      </c>
      <c r="J49" s="183">
        <v>364</v>
      </c>
      <c r="K49" s="152">
        <v>25.317899615919117</v>
      </c>
      <c r="L49" s="183">
        <v>820</v>
      </c>
      <c r="M49" s="152">
        <v>57.034828805092516</v>
      </c>
      <c r="N49" s="183">
        <v>108</v>
      </c>
      <c r="O49" s="152">
        <v>7.5119042816463315</v>
      </c>
      <c r="P49" s="183">
        <v>243</v>
      </c>
      <c r="Q49" s="152">
        <v>16.901784633704246</v>
      </c>
      <c r="R49" s="183">
        <v>456</v>
      </c>
      <c r="S49" s="152">
        <v>31.7169291891734</v>
      </c>
      <c r="T49" s="183">
        <v>142</v>
      </c>
      <c r="U49" s="152">
        <v>9.876763036979435</v>
      </c>
      <c r="V49" s="183">
        <v>1025</v>
      </c>
      <c r="W49" s="152">
        <v>71.29353600636564</v>
      </c>
      <c r="X49" s="183">
        <v>131</v>
      </c>
      <c r="Y49" s="152">
        <v>9.111661674959903</v>
      </c>
      <c r="Z49" s="183">
        <v>24</v>
      </c>
      <c r="AA49" s="152">
        <v>1.6693120625880735</v>
      </c>
      <c r="AB49" s="183">
        <v>124</v>
      </c>
      <c r="AC49" s="152">
        <v>8.624778990038381</v>
      </c>
      <c r="AD49" s="183">
        <v>162</v>
      </c>
      <c r="AE49" s="152">
        <v>11.267856422469496</v>
      </c>
      <c r="AF49" s="183">
        <v>153</v>
      </c>
      <c r="AG49" s="152">
        <v>10.641864398998969</v>
      </c>
      <c r="AH49" s="183">
        <v>347</v>
      </c>
      <c r="AI49" s="152">
        <v>24.135470238252566</v>
      </c>
      <c r="AJ49" s="183">
        <v>47</v>
      </c>
      <c r="AK49" s="152">
        <v>3.269069455901644</v>
      </c>
      <c r="AL49" s="183">
        <v>329</v>
      </c>
      <c r="AM49" s="154">
        <v>22.88348619131151</v>
      </c>
      <c r="AN49" s="148" t="s">
        <v>486</v>
      </c>
    </row>
    <row r="50" spans="1:40" s="13" customFormat="1" ht="21.75" customHeight="1">
      <c r="A50" s="150" t="s">
        <v>641</v>
      </c>
      <c r="B50" s="106">
        <v>1043</v>
      </c>
      <c r="C50" s="152">
        <v>71.88948731698508</v>
      </c>
      <c r="D50" s="183">
        <v>258</v>
      </c>
      <c r="E50" s="152">
        <v>17.782826201133414</v>
      </c>
      <c r="F50" s="183">
        <v>143</v>
      </c>
      <c r="G50" s="152">
        <v>9.85637266186852</v>
      </c>
      <c r="H50" s="183">
        <v>174</v>
      </c>
      <c r="I50" s="152">
        <v>11.993068833322535</v>
      </c>
      <c r="J50" s="183">
        <v>335</v>
      </c>
      <c r="K50" s="152">
        <v>23.090103788293387</v>
      </c>
      <c r="L50" s="183">
        <v>797</v>
      </c>
      <c r="M50" s="152">
        <v>54.93376931125322</v>
      </c>
      <c r="N50" s="183">
        <v>117</v>
      </c>
      <c r="O50" s="152">
        <v>8.064304905165153</v>
      </c>
      <c r="P50" s="183">
        <v>251</v>
      </c>
      <c r="Q50" s="152">
        <v>17.30034642048251</v>
      </c>
      <c r="R50" s="183">
        <v>408</v>
      </c>
      <c r="S50" s="152">
        <v>28.121678643652842</v>
      </c>
      <c r="T50" s="183">
        <v>147</v>
      </c>
      <c r="U50" s="152">
        <v>10.132075393669037</v>
      </c>
      <c r="V50" s="183">
        <v>942</v>
      </c>
      <c r="W50" s="152">
        <v>64.92799333902201</v>
      </c>
      <c r="X50" s="183">
        <v>120</v>
      </c>
      <c r="Y50" s="152">
        <v>8.271081954015541</v>
      </c>
      <c r="Z50" s="183">
        <v>20</v>
      </c>
      <c r="AA50" s="152">
        <v>1.3785136590025902</v>
      </c>
      <c r="AB50" s="183">
        <v>145</v>
      </c>
      <c r="AC50" s="152">
        <v>9.994224027768778</v>
      </c>
      <c r="AD50" s="183">
        <v>171</v>
      </c>
      <c r="AE50" s="152">
        <v>11.786291784472146</v>
      </c>
      <c r="AF50" s="183">
        <v>159</v>
      </c>
      <c r="AG50" s="152">
        <v>10.959183589070593</v>
      </c>
      <c r="AH50" s="183">
        <v>327</v>
      </c>
      <c r="AI50" s="152">
        <v>22.53869832469235</v>
      </c>
      <c r="AJ50" s="183">
        <v>57</v>
      </c>
      <c r="AK50" s="152">
        <v>3.928763928157382</v>
      </c>
      <c r="AL50" s="183">
        <v>307</v>
      </c>
      <c r="AM50" s="154">
        <v>21.16018466568976</v>
      </c>
      <c r="AN50" s="148" t="s">
        <v>641</v>
      </c>
    </row>
    <row r="51" spans="1:40" s="7" customFormat="1" ht="21.75" customHeight="1">
      <c r="A51" s="159" t="str">
        <f>A22</f>
        <v>22年  </v>
      </c>
      <c r="B51" s="186">
        <f>SUM(B53:B59)</f>
        <v>1092</v>
      </c>
      <c r="C51" s="161">
        <f>+B51/$AS$32*100000</f>
        <v>74.60326027178269</v>
      </c>
      <c r="D51" s="187">
        <f>SUM(D53:D59)</f>
        <v>258</v>
      </c>
      <c r="E51" s="161">
        <f>+D51/$AS$32*100000</f>
        <v>17.626045009267337</v>
      </c>
      <c r="F51" s="187">
        <f>SUM(F53:F59)</f>
        <v>143</v>
      </c>
      <c r="G51" s="161">
        <f>+F51/$AS$32*100000</f>
        <v>9.769474559400113</v>
      </c>
      <c r="H51" s="187">
        <f>SUM(H53:H59)</f>
        <v>153</v>
      </c>
      <c r="I51" s="161">
        <f>+H51/$AS$32*100000</f>
        <v>10.452654598519002</v>
      </c>
      <c r="J51" s="187">
        <f>SUM(J53:J59)</f>
        <v>401</v>
      </c>
      <c r="K51" s="161">
        <f>+J51/$AS$32*100000</f>
        <v>27.39551956866745</v>
      </c>
      <c r="L51" s="187">
        <f>SUM(L53:L59)</f>
        <v>844</v>
      </c>
      <c r="M51" s="161">
        <f>+L51/$AS$32*100000</f>
        <v>57.66039530163423</v>
      </c>
      <c r="N51" s="187">
        <f>SUM(N53:N59)</f>
        <v>113</v>
      </c>
      <c r="O51" s="161">
        <f>+N51/$AS$32*100000</f>
        <v>7.719934442043447</v>
      </c>
      <c r="P51" s="187">
        <f>SUM(P53:P59)</f>
        <v>249</v>
      </c>
      <c r="Q51" s="161">
        <f>+P51/$AS$32*100000</f>
        <v>17.011182974060336</v>
      </c>
      <c r="R51" s="187">
        <f>SUM(R53:R59)</f>
        <v>465</v>
      </c>
      <c r="S51" s="161">
        <f>+R51/$AS$32*100000</f>
        <v>31.76787181902834</v>
      </c>
      <c r="T51" s="187">
        <f>SUM(T53:T59)</f>
        <v>142</v>
      </c>
      <c r="U51" s="161">
        <f>+T51/$AS$32*100000</f>
        <v>9.701156555488225</v>
      </c>
      <c r="V51" s="187">
        <f>SUM(V53:V59)</f>
        <v>1059</v>
      </c>
      <c r="W51" s="161">
        <f>+V51/$AS$32*100000</f>
        <v>72.34876614269035</v>
      </c>
      <c r="X51" s="187">
        <f>SUM(X53:X59)</f>
        <v>161</v>
      </c>
      <c r="Y51" s="161">
        <f>+X51/$AS$32*100000</f>
        <v>10.999198629814114</v>
      </c>
      <c r="Z51" s="187">
        <f>SUM(Z53:Z59)</f>
        <v>22</v>
      </c>
      <c r="AA51" s="161">
        <f>+Z51/$AS$32*100000</f>
        <v>1.5029960860615559</v>
      </c>
      <c r="AB51" s="187">
        <f>SUM(AB53:AB59)</f>
        <v>126</v>
      </c>
      <c r="AC51" s="161">
        <f>+AB51/$AS$32*100000</f>
        <v>8.608068492898001</v>
      </c>
      <c r="AD51" s="187">
        <f>SUM(AD53:AD59)</f>
        <v>177</v>
      </c>
      <c r="AE51" s="161">
        <f>+AD51/$AS$32*100000</f>
        <v>12.092286692404336</v>
      </c>
      <c r="AF51" s="187">
        <f>SUM(AF53:AF59)</f>
        <v>197</v>
      </c>
      <c r="AG51" s="161">
        <f>+AF51/$AS$32*100000</f>
        <v>13.458646770642114</v>
      </c>
      <c r="AH51" s="187">
        <f>SUM(AH53:AH59)</f>
        <v>355</v>
      </c>
      <c r="AI51" s="161">
        <f>+AH51/$AS$32*100000</f>
        <v>24.25289138872056</v>
      </c>
      <c r="AJ51" s="187">
        <f>SUM(AJ53:AJ59)</f>
        <v>54</v>
      </c>
      <c r="AK51" s="161">
        <f>+AJ51/$AS$32*100000</f>
        <v>3.6891722112420005</v>
      </c>
      <c r="AL51" s="187">
        <f>SUM(AL53:AL59)</f>
        <v>341</v>
      </c>
      <c r="AM51" s="188">
        <f>+AL51/$AS$32*100000</f>
        <v>23.296439333954115</v>
      </c>
      <c r="AN51" s="189" t="str">
        <f>A22</f>
        <v>22年  </v>
      </c>
    </row>
    <row r="52" spans="1:40" ht="6.75" customHeight="1">
      <c r="A52" s="150"/>
      <c r="B52" s="106"/>
      <c r="C52" s="152"/>
      <c r="D52" s="183"/>
      <c r="E52" s="152"/>
      <c r="F52" s="183"/>
      <c r="G52" s="152"/>
      <c r="H52" s="183"/>
      <c r="I52" s="152"/>
      <c r="J52" s="183"/>
      <c r="K52" s="152"/>
      <c r="L52" s="183"/>
      <c r="M52" s="152"/>
      <c r="N52" s="183"/>
      <c r="O52" s="152"/>
      <c r="P52" s="183"/>
      <c r="Q52" s="152"/>
      <c r="R52" s="183"/>
      <c r="S52" s="152"/>
      <c r="T52" s="183"/>
      <c r="U52" s="152"/>
      <c r="V52" s="183"/>
      <c r="W52" s="152"/>
      <c r="X52" s="183"/>
      <c r="Y52" s="152"/>
      <c r="Z52" s="183"/>
      <c r="AA52" s="152"/>
      <c r="AB52" s="183"/>
      <c r="AC52" s="152"/>
      <c r="AD52" s="183"/>
      <c r="AE52" s="152"/>
      <c r="AF52" s="183"/>
      <c r="AG52" s="152"/>
      <c r="AH52" s="183"/>
      <c r="AI52" s="152"/>
      <c r="AJ52" s="183"/>
      <c r="AK52" s="152"/>
      <c r="AL52" s="183"/>
      <c r="AM52" s="154"/>
      <c r="AN52" s="165"/>
    </row>
    <row r="53" spans="1:41" ht="21.75" customHeight="1">
      <c r="A53" s="167" t="s">
        <v>143</v>
      </c>
      <c r="B53" s="548">
        <v>197</v>
      </c>
      <c r="C53" s="537">
        <f>+B53/$AS$24*100000</f>
        <v>67.4198063648404</v>
      </c>
      <c r="D53" s="549">
        <v>51</v>
      </c>
      <c r="E53" s="537">
        <f>+D53/$AS$24*100000</f>
        <v>17.453858500542438</v>
      </c>
      <c r="F53" s="549">
        <v>26</v>
      </c>
      <c r="G53" s="537">
        <f>+F53/$AS$24*100000</f>
        <v>8.89804551008046</v>
      </c>
      <c r="H53" s="549">
        <v>28</v>
      </c>
      <c r="I53" s="537">
        <f>+H53/$AS$24*100000</f>
        <v>9.582510549317417</v>
      </c>
      <c r="J53" s="549">
        <v>62</v>
      </c>
      <c r="K53" s="537">
        <f>+J53/$AS$24*100000</f>
        <v>21.21841621634571</v>
      </c>
      <c r="L53" s="549">
        <v>164</v>
      </c>
      <c r="M53" s="537">
        <f>+L53/$AS$24*100000</f>
        <v>56.126133217430585</v>
      </c>
      <c r="N53" s="549">
        <v>20</v>
      </c>
      <c r="O53" s="537">
        <f>+N53/$AS$24*100000</f>
        <v>6.844650392369584</v>
      </c>
      <c r="P53" s="549">
        <v>47</v>
      </c>
      <c r="Q53" s="537">
        <f>+P53/$AS$24*100000</f>
        <v>16.084928422068522</v>
      </c>
      <c r="R53" s="549">
        <v>93</v>
      </c>
      <c r="S53" s="537">
        <f>+R53/$AS$24*100000</f>
        <v>31.827624324518563</v>
      </c>
      <c r="T53" s="549">
        <v>28</v>
      </c>
      <c r="U53" s="537">
        <f>+T53/$AS$24*100000</f>
        <v>9.582510549317417</v>
      </c>
      <c r="V53" s="549">
        <v>246</v>
      </c>
      <c r="W53" s="537">
        <f>+V53/$AS$24*100000</f>
        <v>84.18919982614588</v>
      </c>
      <c r="X53" s="549">
        <v>32</v>
      </c>
      <c r="Y53" s="537">
        <f>+X53/$AS$24*100000</f>
        <v>10.951440627791333</v>
      </c>
      <c r="Z53" s="549">
        <v>3</v>
      </c>
      <c r="AA53" s="537">
        <f>+Z53/$AS$24*100000</f>
        <v>1.0266975588554375</v>
      </c>
      <c r="AB53" s="549">
        <v>21</v>
      </c>
      <c r="AC53" s="537">
        <f>+AB53/$AS$24*100000</f>
        <v>7.1868829119880635</v>
      </c>
      <c r="AD53" s="549">
        <v>34</v>
      </c>
      <c r="AE53" s="537">
        <f>+AD53/$AS$24*100000</f>
        <v>11.635905667028293</v>
      </c>
      <c r="AF53" s="549">
        <v>49</v>
      </c>
      <c r="AG53" s="537">
        <f>+AF53/$AS$24*100000</f>
        <v>16.76939346130548</v>
      </c>
      <c r="AH53" s="549">
        <v>61</v>
      </c>
      <c r="AI53" s="537">
        <f>+AH53/$AS$24*100000</f>
        <v>20.87618369672723</v>
      </c>
      <c r="AJ53" s="549">
        <v>5</v>
      </c>
      <c r="AK53" s="537">
        <f>+AJ53/$AS$24*100000</f>
        <v>1.711162598092396</v>
      </c>
      <c r="AL53" s="549">
        <v>52</v>
      </c>
      <c r="AM53" s="551">
        <f>+AL53/$AS$24*100000</f>
        <v>17.79609102016092</v>
      </c>
      <c r="AN53" s="552" t="s">
        <v>143</v>
      </c>
      <c r="AO53" s="18"/>
    </row>
    <row r="54" spans="1:41" ht="21.75" customHeight="1">
      <c r="A54" s="167" t="s">
        <v>144</v>
      </c>
      <c r="B54" s="548">
        <v>153</v>
      </c>
      <c r="C54" s="537">
        <f>+B54/$AS$25*100000</f>
        <v>71.99085292692223</v>
      </c>
      <c r="D54" s="549">
        <v>35</v>
      </c>
      <c r="E54" s="537">
        <f>+D54/$AS$25*100000</f>
        <v>16.46849576759659</v>
      </c>
      <c r="F54" s="549">
        <v>20</v>
      </c>
      <c r="G54" s="537">
        <f>+F54/$AS$25*100000</f>
        <v>9.410569010055193</v>
      </c>
      <c r="H54" s="549">
        <v>17</v>
      </c>
      <c r="I54" s="537">
        <f>+H54/$AS$25*100000</f>
        <v>7.998983658546914</v>
      </c>
      <c r="J54" s="549">
        <v>64</v>
      </c>
      <c r="K54" s="537">
        <f>+J54/$AS$25*100000</f>
        <v>30.11382083217662</v>
      </c>
      <c r="L54" s="549">
        <v>159</v>
      </c>
      <c r="M54" s="537">
        <f>+L54/$AS$25*100000</f>
        <v>74.81402362993879</v>
      </c>
      <c r="N54" s="549">
        <v>29</v>
      </c>
      <c r="O54" s="537">
        <f>+N54/$AS$25*100000</f>
        <v>13.645325064580028</v>
      </c>
      <c r="P54" s="549">
        <v>38</v>
      </c>
      <c r="Q54" s="537">
        <f>+P54/$AS$25*100000</f>
        <v>17.880081119104865</v>
      </c>
      <c r="R54" s="549">
        <v>89</v>
      </c>
      <c r="S54" s="537">
        <f>+R54/$AS$25*100000</f>
        <v>41.87703209474561</v>
      </c>
      <c r="T54" s="549">
        <v>17</v>
      </c>
      <c r="U54" s="537">
        <f>+T54/$AS$25*100000</f>
        <v>7.998983658546914</v>
      </c>
      <c r="V54" s="549">
        <v>137</v>
      </c>
      <c r="W54" s="537">
        <f>+V54/$AS$25*100000</f>
        <v>64.46239771887807</v>
      </c>
      <c r="X54" s="549">
        <v>15</v>
      </c>
      <c r="Y54" s="537">
        <f>+X54/$AS$25*100000</f>
        <v>7.057926757541395</v>
      </c>
      <c r="Z54" s="549">
        <v>2</v>
      </c>
      <c r="AA54" s="537">
        <f>+Z54/$AS$25*100000</f>
        <v>0.9410569010055194</v>
      </c>
      <c r="AB54" s="549">
        <v>20</v>
      </c>
      <c r="AC54" s="537">
        <f>+AB54/$AS$25*100000</f>
        <v>9.410569010055193</v>
      </c>
      <c r="AD54" s="549">
        <v>23</v>
      </c>
      <c r="AE54" s="537">
        <f>+AD54/$AS$25*100000</f>
        <v>10.822154361563472</v>
      </c>
      <c r="AF54" s="549">
        <v>17</v>
      </c>
      <c r="AG54" s="537">
        <f>+AF54/$AS$25*100000</f>
        <v>7.998983658546914</v>
      </c>
      <c r="AH54" s="549">
        <v>47</v>
      </c>
      <c r="AI54" s="537">
        <f>+AH54/$AS$25*100000</f>
        <v>22.114837173629702</v>
      </c>
      <c r="AJ54" s="549">
        <v>7</v>
      </c>
      <c r="AK54" s="537">
        <f>+AJ54/$AS$25*100000</f>
        <v>3.2936991535193174</v>
      </c>
      <c r="AL54" s="549">
        <v>64</v>
      </c>
      <c r="AM54" s="551">
        <f>+AL54/$AS$25*100000</f>
        <v>30.11382083217662</v>
      </c>
      <c r="AN54" s="552" t="s">
        <v>144</v>
      </c>
      <c r="AO54" s="18"/>
    </row>
    <row r="55" spans="1:41" ht="21.75" customHeight="1">
      <c r="A55" s="167" t="s">
        <v>145</v>
      </c>
      <c r="B55" s="548">
        <v>115</v>
      </c>
      <c r="C55" s="537">
        <f>+B55/$AS$26*100000</f>
        <v>64.45140644177796</v>
      </c>
      <c r="D55" s="549">
        <v>26</v>
      </c>
      <c r="E55" s="537">
        <f>+D55/$AS$26*100000</f>
        <v>14.571622325967192</v>
      </c>
      <c r="F55" s="549">
        <v>23</v>
      </c>
      <c r="G55" s="537">
        <f>+F55/$AS$26*100000</f>
        <v>12.890281288355592</v>
      </c>
      <c r="H55" s="549">
        <v>11</v>
      </c>
      <c r="I55" s="537">
        <f>+H55/$AS$26*100000</f>
        <v>6.164917137909197</v>
      </c>
      <c r="J55" s="549">
        <v>44</v>
      </c>
      <c r="K55" s="537">
        <f>+J55/$AS$26*100000</f>
        <v>24.659668551636788</v>
      </c>
      <c r="L55" s="549">
        <v>82</v>
      </c>
      <c r="M55" s="537">
        <f>+L55/$AS$26*100000</f>
        <v>45.95665502805037</v>
      </c>
      <c r="N55" s="549">
        <v>11</v>
      </c>
      <c r="O55" s="537">
        <f>+N55/$AS$26*100000</f>
        <v>6.164917137909197</v>
      </c>
      <c r="P55" s="549">
        <v>27</v>
      </c>
      <c r="Q55" s="537">
        <f>+P55/$AS$26*100000</f>
        <v>15.132069338504392</v>
      </c>
      <c r="R55" s="549">
        <v>41</v>
      </c>
      <c r="S55" s="537">
        <f>+R55/$AS$26*100000</f>
        <v>22.978327514025185</v>
      </c>
      <c r="T55" s="549">
        <v>15</v>
      </c>
      <c r="U55" s="537">
        <f>+T55/$AS$26*100000</f>
        <v>8.406705188057995</v>
      </c>
      <c r="V55" s="549">
        <v>102</v>
      </c>
      <c r="W55" s="537">
        <f>+V55/$AS$26*100000</f>
        <v>57.16559527879437</v>
      </c>
      <c r="X55" s="549">
        <v>19</v>
      </c>
      <c r="Y55" s="537">
        <f>+X55/$AS$26*100000</f>
        <v>10.648493238206793</v>
      </c>
      <c r="Z55" s="549">
        <v>3</v>
      </c>
      <c r="AA55" s="537">
        <f>+Z55/$AS$26*100000</f>
        <v>1.681341037611599</v>
      </c>
      <c r="AB55" s="549">
        <v>12</v>
      </c>
      <c r="AC55" s="537">
        <f>+AB55/$AS$26*100000</f>
        <v>6.725364150446396</v>
      </c>
      <c r="AD55" s="549">
        <v>14</v>
      </c>
      <c r="AE55" s="537">
        <f>+AD55/$AS$26*100000</f>
        <v>7.846258175520795</v>
      </c>
      <c r="AF55" s="549">
        <v>24</v>
      </c>
      <c r="AG55" s="537">
        <f>+AF55/$AS$26*100000</f>
        <v>13.450728300892791</v>
      </c>
      <c r="AH55" s="549">
        <v>38</v>
      </c>
      <c r="AI55" s="537">
        <f>+AH55/$AS$26*100000</f>
        <v>21.296986476413586</v>
      </c>
      <c r="AJ55" s="549">
        <v>5</v>
      </c>
      <c r="AK55" s="537">
        <f>+AJ55/$AS$26*100000</f>
        <v>2.8022350626859986</v>
      </c>
      <c r="AL55" s="549">
        <v>50</v>
      </c>
      <c r="AM55" s="551">
        <f>+AL55/$AS$26*100000</f>
        <v>28.022350626859982</v>
      </c>
      <c r="AN55" s="552" t="s">
        <v>145</v>
      </c>
      <c r="AO55" s="18"/>
    </row>
    <row r="56" spans="1:41" ht="21.75" customHeight="1">
      <c r="A56" s="167" t="s">
        <v>146</v>
      </c>
      <c r="B56" s="548">
        <v>202</v>
      </c>
      <c r="C56" s="537">
        <f>+B56/$AS$27*100000</f>
        <v>81.74960339301323</v>
      </c>
      <c r="D56" s="549">
        <v>37</v>
      </c>
      <c r="E56" s="537">
        <f>+D56/$AS$27*100000</f>
        <v>14.97393725515589</v>
      </c>
      <c r="F56" s="549">
        <v>33</v>
      </c>
      <c r="G56" s="537">
        <f>+F56/$AS$27*100000</f>
        <v>13.355133227571471</v>
      </c>
      <c r="H56" s="549">
        <v>37</v>
      </c>
      <c r="I56" s="537">
        <f>+H56/$AS$27*100000</f>
        <v>14.97393725515589</v>
      </c>
      <c r="J56" s="549">
        <v>72</v>
      </c>
      <c r="K56" s="537">
        <f>+J56/$AS$27*100000</f>
        <v>29.138472496519572</v>
      </c>
      <c r="L56" s="549">
        <v>159</v>
      </c>
      <c r="M56" s="537">
        <f>+L56/$AS$27*100000</f>
        <v>64.34746009648072</v>
      </c>
      <c r="N56" s="549">
        <v>21</v>
      </c>
      <c r="O56" s="537">
        <f>+N56/$AS$27*100000</f>
        <v>8.498721144818209</v>
      </c>
      <c r="P56" s="549">
        <v>47</v>
      </c>
      <c r="Q56" s="537">
        <f>+P56/$AS$27*100000</f>
        <v>19.020947324116943</v>
      </c>
      <c r="R56" s="549">
        <v>89</v>
      </c>
      <c r="S56" s="537">
        <f>+R56/$AS$27*100000</f>
        <v>36.01838961375336</v>
      </c>
      <c r="T56" s="549">
        <v>33</v>
      </c>
      <c r="U56" s="537">
        <f>+T56/$AS$27*100000</f>
        <v>13.355133227571471</v>
      </c>
      <c r="V56" s="549">
        <v>152</v>
      </c>
      <c r="W56" s="537">
        <f>+V56/$AS$27*100000</f>
        <v>61.51455304820798</v>
      </c>
      <c r="X56" s="549">
        <v>26</v>
      </c>
      <c r="Y56" s="537">
        <f>+X56/$AS$27*100000</f>
        <v>10.522226179298734</v>
      </c>
      <c r="Z56" s="549">
        <v>7</v>
      </c>
      <c r="AA56" s="537">
        <f>+Z56/$AS$27*100000</f>
        <v>2.832907048272736</v>
      </c>
      <c r="AB56" s="549">
        <v>26</v>
      </c>
      <c r="AC56" s="537">
        <f>+AB56/$AS$27*100000</f>
        <v>10.522226179298734</v>
      </c>
      <c r="AD56" s="549">
        <v>43</v>
      </c>
      <c r="AE56" s="537">
        <f>+AD56/$AS$27*100000</f>
        <v>17.402143296532522</v>
      </c>
      <c r="AF56" s="549">
        <v>35</v>
      </c>
      <c r="AG56" s="537">
        <f>+AF56/$AS$27*100000</f>
        <v>14.16453524136368</v>
      </c>
      <c r="AH56" s="549">
        <v>66</v>
      </c>
      <c r="AI56" s="537">
        <f>+AH56/$AS$27*100000</f>
        <v>26.710266455142943</v>
      </c>
      <c r="AJ56" s="549">
        <v>10</v>
      </c>
      <c r="AK56" s="537">
        <f>+AJ56/$AS$27*100000</f>
        <v>4.047010068961051</v>
      </c>
      <c r="AL56" s="549">
        <v>62</v>
      </c>
      <c r="AM56" s="551">
        <f>+AL56/$AS$27*100000</f>
        <v>25.09146242755852</v>
      </c>
      <c r="AN56" s="552" t="s">
        <v>146</v>
      </c>
      <c r="AO56" s="18"/>
    </row>
    <row r="57" spans="1:41" ht="21.75" customHeight="1">
      <c r="A57" s="167" t="s">
        <v>147</v>
      </c>
      <c r="B57" s="548">
        <v>97</v>
      </c>
      <c r="C57" s="537">
        <f>+B57/$AS$28*100000</f>
        <v>75.39309337084852</v>
      </c>
      <c r="D57" s="549">
        <v>20</v>
      </c>
      <c r="E57" s="537">
        <f>+D57/$AS$28*100000</f>
        <v>15.544967705329592</v>
      </c>
      <c r="F57" s="549">
        <v>7</v>
      </c>
      <c r="G57" s="537">
        <f>+F57/$AS$28*100000</f>
        <v>5.440738696865358</v>
      </c>
      <c r="H57" s="549">
        <v>7</v>
      </c>
      <c r="I57" s="537">
        <f>+H57/$AS$28*100000</f>
        <v>5.440738696865358</v>
      </c>
      <c r="J57" s="549">
        <v>49</v>
      </c>
      <c r="K57" s="537">
        <f>+J57/$AS$28*100000</f>
        <v>38.085170878057504</v>
      </c>
      <c r="L57" s="549">
        <v>71</v>
      </c>
      <c r="M57" s="537">
        <f>+L57/$AS$28*100000</f>
        <v>55.18463535392006</v>
      </c>
      <c r="N57" s="549">
        <v>10</v>
      </c>
      <c r="O57" s="537">
        <f>+N57/$AS$28*100000</f>
        <v>7.772483852664796</v>
      </c>
      <c r="P57" s="549">
        <v>23</v>
      </c>
      <c r="Q57" s="537">
        <f>+P57/$AS$28*100000</f>
        <v>17.876712861129032</v>
      </c>
      <c r="R57" s="549">
        <v>37</v>
      </c>
      <c r="S57" s="537">
        <f>+R57/$AS$28*100000</f>
        <v>28.758190254859745</v>
      </c>
      <c r="T57" s="549">
        <v>13</v>
      </c>
      <c r="U57" s="537">
        <f>+T57/$AS$28*100000</f>
        <v>10.104229008464236</v>
      </c>
      <c r="V57" s="549">
        <v>78</v>
      </c>
      <c r="W57" s="537">
        <f>+V57/$AS$28*100000</f>
        <v>60.62537405078541</v>
      </c>
      <c r="X57" s="549">
        <v>16</v>
      </c>
      <c r="Y57" s="537">
        <f>+X57/$AS$28*100000</f>
        <v>12.435974164263673</v>
      </c>
      <c r="Z57" s="541">
        <v>1</v>
      </c>
      <c r="AA57" s="537">
        <f>+Z57/$AS$28*100000</f>
        <v>0.7772483852664795</v>
      </c>
      <c r="AB57" s="549">
        <v>18</v>
      </c>
      <c r="AC57" s="537">
        <f>+AB57/$AS$28*100000</f>
        <v>13.990470934796631</v>
      </c>
      <c r="AD57" s="549">
        <v>18</v>
      </c>
      <c r="AE57" s="537">
        <f>+AD57/$AS$28*100000</f>
        <v>13.990470934796631</v>
      </c>
      <c r="AF57" s="549">
        <v>18</v>
      </c>
      <c r="AG57" s="537">
        <f>+AF57/$AS$28*100000</f>
        <v>13.990470934796631</v>
      </c>
      <c r="AH57" s="549">
        <v>28</v>
      </c>
      <c r="AI57" s="537">
        <f>+AH57/$AS$28*100000</f>
        <v>21.76295478746143</v>
      </c>
      <c r="AJ57" s="549">
        <v>8</v>
      </c>
      <c r="AK57" s="537">
        <f>+AJ57/$AS$28*100000</f>
        <v>6.217987082131836</v>
      </c>
      <c r="AL57" s="549">
        <v>32</v>
      </c>
      <c r="AM57" s="551">
        <f>+AL57/$AS$28*100000</f>
        <v>24.871948328527345</v>
      </c>
      <c r="AN57" s="552" t="s">
        <v>147</v>
      </c>
      <c r="AO57" s="18"/>
    </row>
    <row r="58" spans="1:41" ht="21.75" customHeight="1">
      <c r="A58" s="167" t="s">
        <v>148</v>
      </c>
      <c r="B58" s="548">
        <v>168</v>
      </c>
      <c r="C58" s="537">
        <f>+B58/$AS$29*100000</f>
        <v>79.41272399824157</v>
      </c>
      <c r="D58" s="549">
        <v>47</v>
      </c>
      <c r="E58" s="537">
        <f>+D58/$AS$29*100000</f>
        <v>22.21665492807949</v>
      </c>
      <c r="F58" s="549">
        <v>17</v>
      </c>
      <c r="G58" s="537">
        <f>+F58/$AS$29*100000</f>
        <v>8.035811356964922</v>
      </c>
      <c r="H58" s="549">
        <v>27</v>
      </c>
      <c r="I58" s="537">
        <f>+H58/$AS$29*100000</f>
        <v>12.76275921400311</v>
      </c>
      <c r="J58" s="549">
        <v>58</v>
      </c>
      <c r="K58" s="537">
        <f>+J58/$AS$29*100000</f>
        <v>27.416297570821495</v>
      </c>
      <c r="L58" s="549">
        <v>108</v>
      </c>
      <c r="M58" s="537">
        <f>+L58/$AS$29*100000</f>
        <v>51.05103685601244</v>
      </c>
      <c r="N58" s="549">
        <v>11</v>
      </c>
      <c r="O58" s="537">
        <f>+N58/$AS$29*100000</f>
        <v>5.199642642742008</v>
      </c>
      <c r="P58" s="549">
        <v>36</v>
      </c>
      <c r="Q58" s="537">
        <f>+P58/$AS$29*100000</f>
        <v>17.01701228533748</v>
      </c>
      <c r="R58" s="549">
        <v>58</v>
      </c>
      <c r="S58" s="537">
        <f>+R58/$AS$29*100000</f>
        <v>27.416297570821495</v>
      </c>
      <c r="T58" s="549">
        <v>19</v>
      </c>
      <c r="U58" s="537">
        <f>+T58/$AS$29*100000</f>
        <v>8.981200928372559</v>
      </c>
      <c r="V58" s="549">
        <v>178</v>
      </c>
      <c r="W58" s="537">
        <f>+V58/$AS$29*100000</f>
        <v>84.13967185527977</v>
      </c>
      <c r="X58" s="549">
        <v>28</v>
      </c>
      <c r="Y58" s="537">
        <f>+X58/$AS$29*100000</f>
        <v>13.23545399970693</v>
      </c>
      <c r="Z58" s="549">
        <v>3</v>
      </c>
      <c r="AA58" s="537">
        <f>+Z58/$AS$29*100000</f>
        <v>1.4180843571114568</v>
      </c>
      <c r="AB58" s="549">
        <v>13</v>
      </c>
      <c r="AC58" s="537">
        <f>+AB58/$AS$29*100000</f>
        <v>6.145032214149645</v>
      </c>
      <c r="AD58" s="549">
        <v>26</v>
      </c>
      <c r="AE58" s="537">
        <f>+AD58/$AS$29*100000</f>
        <v>12.29006442829929</v>
      </c>
      <c r="AF58" s="549">
        <v>25</v>
      </c>
      <c r="AG58" s="537">
        <f>+AF58/$AS$29*100000</f>
        <v>11.817369642595473</v>
      </c>
      <c r="AH58" s="549">
        <v>50</v>
      </c>
      <c r="AI58" s="537">
        <f>+AH58/$AS$29*100000</f>
        <v>23.634739285190946</v>
      </c>
      <c r="AJ58" s="549">
        <v>7</v>
      </c>
      <c r="AK58" s="537">
        <f>+AJ58/$AS$29*100000</f>
        <v>3.3088634999267326</v>
      </c>
      <c r="AL58" s="549">
        <v>35</v>
      </c>
      <c r="AM58" s="551">
        <f>+AL58/$AS$29*100000</f>
        <v>16.54431749963366</v>
      </c>
      <c r="AN58" s="552" t="s">
        <v>148</v>
      </c>
      <c r="AO58" s="18"/>
    </row>
    <row r="59" spans="1:41" ht="21.75" customHeight="1" thickBot="1">
      <c r="A59" s="169" t="s">
        <v>150</v>
      </c>
      <c r="B59" s="553">
        <v>160</v>
      </c>
      <c r="C59" s="543">
        <f>+B59/$AS$30*100000</f>
        <v>82.78145695364239</v>
      </c>
      <c r="D59" s="554">
        <v>42</v>
      </c>
      <c r="E59" s="543">
        <f>+D59/$AS$30*100000</f>
        <v>21.730132450331126</v>
      </c>
      <c r="F59" s="554">
        <v>17</v>
      </c>
      <c r="G59" s="543">
        <f>+F59/$AS$30*100000</f>
        <v>8.795529801324504</v>
      </c>
      <c r="H59" s="554">
        <v>26</v>
      </c>
      <c r="I59" s="543">
        <f>+H59/$AS$30*100000</f>
        <v>13.451986754966887</v>
      </c>
      <c r="J59" s="554">
        <v>52</v>
      </c>
      <c r="K59" s="543">
        <f>+J59/$AS$30*100000</f>
        <v>26.903973509933774</v>
      </c>
      <c r="L59" s="554">
        <v>101</v>
      </c>
      <c r="M59" s="543">
        <f>+L59/$AS$30*100000</f>
        <v>52.25579470198676</v>
      </c>
      <c r="N59" s="554">
        <v>11</v>
      </c>
      <c r="O59" s="543">
        <f>+N59/$AS$30*100000</f>
        <v>5.691225165562914</v>
      </c>
      <c r="P59" s="554">
        <v>31</v>
      </c>
      <c r="Q59" s="543">
        <f>+P59/$AS$30*100000</f>
        <v>16.03890728476821</v>
      </c>
      <c r="R59" s="554">
        <v>58</v>
      </c>
      <c r="S59" s="543">
        <f>+R59/$AS$30*100000</f>
        <v>30.008278145695364</v>
      </c>
      <c r="T59" s="554">
        <v>17</v>
      </c>
      <c r="U59" s="543">
        <f>+T59/$AS$30*100000</f>
        <v>8.795529801324504</v>
      </c>
      <c r="V59" s="554">
        <v>166</v>
      </c>
      <c r="W59" s="543">
        <f>+V59/$AS$30*100000</f>
        <v>85.88576158940397</v>
      </c>
      <c r="X59" s="554">
        <v>25</v>
      </c>
      <c r="Y59" s="543">
        <f>+X59/$AS$30*100000</f>
        <v>12.934602649006624</v>
      </c>
      <c r="Z59" s="554">
        <v>3</v>
      </c>
      <c r="AA59" s="543">
        <f>+Z59/$AS$30*100000</f>
        <v>1.5521523178807948</v>
      </c>
      <c r="AB59" s="554">
        <v>16</v>
      </c>
      <c r="AC59" s="543">
        <f>+AB59/$AS$30*100000</f>
        <v>8.278145695364238</v>
      </c>
      <c r="AD59" s="554">
        <v>19</v>
      </c>
      <c r="AE59" s="543">
        <f>+AD59/$AS$30*100000</f>
        <v>9.830298013245033</v>
      </c>
      <c r="AF59" s="554">
        <v>29</v>
      </c>
      <c r="AG59" s="543">
        <f>+AF59/$AS$30*100000</f>
        <v>15.004139072847682</v>
      </c>
      <c r="AH59" s="554">
        <v>65</v>
      </c>
      <c r="AI59" s="543">
        <f>+AH59/$AS$30*100000</f>
        <v>33.62996688741722</v>
      </c>
      <c r="AJ59" s="554">
        <v>12</v>
      </c>
      <c r="AK59" s="543">
        <f>+AJ59/$AS$30*100000</f>
        <v>6.208609271523179</v>
      </c>
      <c r="AL59" s="554">
        <v>46</v>
      </c>
      <c r="AM59" s="555">
        <f>+AL59/$AS$30*100000</f>
        <v>23.799668874172188</v>
      </c>
      <c r="AN59" s="556" t="s">
        <v>149</v>
      </c>
      <c r="AO59" s="18"/>
    </row>
    <row r="60" spans="1:40" ht="17.25">
      <c r="A60" s="676" t="s">
        <v>157</v>
      </c>
      <c r="B60" s="676"/>
      <c r="C60" s="676"/>
      <c r="D60" s="676"/>
      <c r="E60" s="676"/>
      <c r="F60" s="676"/>
      <c r="G60" s="676"/>
      <c r="H60" s="676"/>
      <c r="I60" s="676"/>
      <c r="J60" s="676"/>
      <c r="K60" s="676"/>
      <c r="L60" s="676"/>
      <c r="M60" s="676"/>
      <c r="N60" s="676"/>
      <c r="O60" s="676"/>
      <c r="P60" s="676"/>
      <c r="Q60" s="676"/>
      <c r="R60" s="676"/>
      <c r="S60" s="676"/>
      <c r="AF60" s="430"/>
      <c r="AK60" s="616" t="s">
        <v>24</v>
      </c>
      <c r="AL60" s="616"/>
      <c r="AM60" s="616"/>
      <c r="AN60" s="616"/>
    </row>
    <row r="61" spans="37:40" ht="17.25">
      <c r="AK61" s="616"/>
      <c r="AL61" s="616"/>
      <c r="AM61" s="616"/>
      <c r="AN61" s="616"/>
    </row>
    <row r="63" ht="17.25">
      <c r="B63" s="431"/>
    </row>
  </sheetData>
  <mergeCells count="67">
    <mergeCell ref="AK60:AN60"/>
    <mergeCell ref="AO24:AQ24"/>
    <mergeCell ref="B3:C5"/>
    <mergeCell ref="D3:E5"/>
    <mergeCell ref="F3:G5"/>
    <mergeCell ref="H4:I5"/>
    <mergeCell ref="H3:AE3"/>
    <mergeCell ref="T4:U5"/>
    <mergeCell ref="V4:W5"/>
    <mergeCell ref="X4:Y5"/>
    <mergeCell ref="Z4:AA5"/>
    <mergeCell ref="P4:Q5"/>
    <mergeCell ref="R4:S5"/>
    <mergeCell ref="J4:K5"/>
    <mergeCell ref="L4:M5"/>
    <mergeCell ref="N4:O5"/>
    <mergeCell ref="AH3:AI5"/>
    <mergeCell ref="B33:C34"/>
    <mergeCell ref="D34:E34"/>
    <mergeCell ref="F34:G34"/>
    <mergeCell ref="H34:I34"/>
    <mergeCell ref="J34:K34"/>
    <mergeCell ref="AB5:AC5"/>
    <mergeCell ref="AD5:AE5"/>
    <mergeCell ref="AF3:AG5"/>
    <mergeCell ref="AB4:AE4"/>
    <mergeCell ref="L33:M34"/>
    <mergeCell ref="N34:O34"/>
    <mergeCell ref="P34:Q34"/>
    <mergeCell ref="R34:S34"/>
    <mergeCell ref="T33:U34"/>
    <mergeCell ref="V33:W34"/>
    <mergeCell ref="X33:Y34"/>
    <mergeCell ref="Z33:AA34"/>
    <mergeCell ref="A1:T1"/>
    <mergeCell ref="A2:U2"/>
    <mergeCell ref="AK61:AN61"/>
    <mergeCell ref="AJ34:AK34"/>
    <mergeCell ref="AL33:AM34"/>
    <mergeCell ref="A60:S60"/>
    <mergeCell ref="AB33:AC34"/>
    <mergeCell ref="AD33:AE34"/>
    <mergeCell ref="AF33:AG34"/>
    <mergeCell ref="AH33:AI34"/>
    <mergeCell ref="AJ7:AK7"/>
    <mergeCell ref="AJ8:AK8"/>
    <mergeCell ref="AJ9:AK9"/>
    <mergeCell ref="AJ10:AK10"/>
    <mergeCell ref="AJ11:AK11"/>
    <mergeCell ref="AJ12:AK12"/>
    <mergeCell ref="AJ13:AK13"/>
    <mergeCell ref="AJ14:AK14"/>
    <mergeCell ref="AJ15:AK15"/>
    <mergeCell ref="AJ22:AK22"/>
    <mergeCell ref="AJ24:AK24"/>
    <mergeCell ref="AJ25:AK25"/>
    <mergeCell ref="AJ16:AK16"/>
    <mergeCell ref="AJ17:AK17"/>
    <mergeCell ref="AJ18:AK18"/>
    <mergeCell ref="AJ19:AK19"/>
    <mergeCell ref="AJ20:AK20"/>
    <mergeCell ref="AJ21:AK21"/>
    <mergeCell ref="AJ30:AK30"/>
    <mergeCell ref="AJ26:AK26"/>
    <mergeCell ref="AJ27:AK27"/>
    <mergeCell ref="AJ28:AK28"/>
    <mergeCell ref="AJ29:AK29"/>
  </mergeCells>
  <printOptions horizontalCentered="1"/>
  <pageMargins left="0.3937007874015748" right="0.3937007874015748" top="0.49" bottom="0.67" header="0.5118110236220472" footer="0.3937007874015748"/>
  <pageSetup firstPageNumber="20" useFirstPageNumber="1" fitToHeight="1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39"/>
  <sheetViews>
    <sheetView showGridLines="0" zoomScale="70" zoomScaleNormal="70" zoomScaleSheetLayoutView="75" workbookViewId="0" topLeftCell="A1">
      <selection activeCell="F9" sqref="F9"/>
    </sheetView>
  </sheetViews>
  <sheetFormatPr defaultColWidth="8.83203125" defaultRowHeight="18"/>
  <cols>
    <col min="1" max="1" width="7.58203125" style="0" bestFit="1" customWidth="1"/>
    <col min="2" max="4" width="7.66015625" style="0" customWidth="1"/>
    <col min="5" max="7" width="7" style="0" customWidth="1"/>
    <col min="8" max="10" width="8.91015625" style="0" bestFit="1" customWidth="1"/>
    <col min="11" max="13" width="7" style="0" customWidth="1"/>
    <col min="14" max="15" width="8.66015625" style="0" customWidth="1"/>
    <col min="16" max="16" width="10.5" style="192" bestFit="1" customWidth="1"/>
    <col min="17" max="18" width="9" style="192" bestFit="1" customWidth="1"/>
  </cols>
  <sheetData>
    <row r="1" spans="1:16" ht="18.75">
      <c r="A1" s="623" t="s">
        <v>642</v>
      </c>
      <c r="B1" s="623"/>
      <c r="C1" s="623"/>
      <c r="D1" s="623"/>
      <c r="E1" s="623"/>
      <c r="F1" s="623"/>
      <c r="G1" s="623"/>
      <c r="H1" s="623"/>
      <c r="I1" s="623"/>
      <c r="J1" s="623"/>
      <c r="K1" s="80"/>
      <c r="L1" s="80"/>
      <c r="M1" s="18"/>
      <c r="N1" s="18"/>
      <c r="O1" s="18"/>
      <c r="P1" s="191"/>
    </row>
    <row r="2" spans="1:16" ht="18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719" t="s">
        <v>643</v>
      </c>
      <c r="L2" s="719"/>
      <c r="M2" s="719"/>
      <c r="N2" s="18"/>
      <c r="O2" s="18"/>
      <c r="P2" s="191"/>
    </row>
    <row r="3" spans="1:18" s="98" customFormat="1" ht="24" customHeight="1">
      <c r="A3" s="432"/>
      <c r="B3" s="710" t="s">
        <v>644</v>
      </c>
      <c r="C3" s="711"/>
      <c r="D3" s="711"/>
      <c r="E3" s="711"/>
      <c r="F3" s="711"/>
      <c r="G3" s="712"/>
      <c r="H3" s="710" t="s">
        <v>645</v>
      </c>
      <c r="I3" s="711"/>
      <c r="J3" s="711"/>
      <c r="K3" s="711"/>
      <c r="L3" s="711"/>
      <c r="M3" s="712"/>
      <c r="N3" s="97"/>
      <c r="O3" s="97"/>
      <c r="P3" s="193"/>
      <c r="Q3" s="194"/>
      <c r="R3" s="194"/>
    </row>
    <row r="4" spans="1:18" s="98" customFormat="1" ht="24" customHeight="1">
      <c r="A4" s="433"/>
      <c r="B4" s="713" t="s">
        <v>108</v>
      </c>
      <c r="C4" s="714"/>
      <c r="D4" s="715"/>
      <c r="E4" s="716" t="s">
        <v>35</v>
      </c>
      <c r="F4" s="717"/>
      <c r="G4" s="718"/>
      <c r="H4" s="713" t="s">
        <v>108</v>
      </c>
      <c r="I4" s="714"/>
      <c r="J4" s="715"/>
      <c r="K4" s="716" t="s">
        <v>35</v>
      </c>
      <c r="L4" s="717"/>
      <c r="M4" s="718"/>
      <c r="N4" s="195"/>
      <c r="O4" s="196"/>
      <c r="P4" s="197"/>
      <c r="Q4" s="198"/>
      <c r="R4" s="198"/>
    </row>
    <row r="5" spans="1:18" s="98" customFormat="1" ht="24" customHeight="1">
      <c r="A5" s="91"/>
      <c r="B5" s="434" t="s">
        <v>0</v>
      </c>
      <c r="C5" s="434" t="s">
        <v>158</v>
      </c>
      <c r="D5" s="434" t="s">
        <v>159</v>
      </c>
      <c r="E5" s="435" t="s">
        <v>0</v>
      </c>
      <c r="F5" s="435" t="s">
        <v>158</v>
      </c>
      <c r="G5" s="435" t="s">
        <v>159</v>
      </c>
      <c r="H5" s="434" t="s">
        <v>0</v>
      </c>
      <c r="I5" s="434" t="s">
        <v>158</v>
      </c>
      <c r="J5" s="434" t="s">
        <v>159</v>
      </c>
      <c r="K5" s="435" t="s">
        <v>0</v>
      </c>
      <c r="L5" s="435" t="s">
        <v>158</v>
      </c>
      <c r="M5" s="435" t="s">
        <v>159</v>
      </c>
      <c r="N5" s="195"/>
      <c r="O5" s="720" t="s">
        <v>595</v>
      </c>
      <c r="P5" s="720"/>
      <c r="Q5" s="720"/>
      <c r="R5" s="720"/>
    </row>
    <row r="6" spans="1:18" s="7" customFormat="1" ht="30" customHeight="1" thickBot="1">
      <c r="A6" s="199" t="s">
        <v>0</v>
      </c>
      <c r="B6" s="200">
        <f>B8+B15+B16+B17+B18+B19+B20+B21+B22+B23+B24+B25+B26+B27+B28+B29+B30+B31+B32+B33+B34+B35</f>
        <v>10131</v>
      </c>
      <c r="C6" s="201">
        <f>C8+C15+C16+C17+C18+C19+C20+C21+C22+C23+C24+C25+C26+C27+C28+C29+C30+C31+C32+C33+C34+C35</f>
        <v>5284</v>
      </c>
      <c r="D6" s="201">
        <f>D8+D15+D16+D17+D18+D19+D20+D21+D22+D23+D24+D25+D26+D27+D28+D29+D30+D31+D32+D33+D34+D35</f>
        <v>4847</v>
      </c>
      <c r="E6" s="202">
        <f>+B6/P7*10000</f>
        <v>70.05938208606979</v>
      </c>
      <c r="F6" s="202">
        <f>+C6/Q7*10000</f>
        <v>77.2707796832249</v>
      </c>
      <c r="G6" s="202">
        <f>+D6/R7*10000</f>
        <v>63.58973013394907</v>
      </c>
      <c r="H6" s="200">
        <v>9289</v>
      </c>
      <c r="I6" s="201">
        <v>4923</v>
      </c>
      <c r="J6" s="201">
        <v>4366</v>
      </c>
      <c r="K6" s="202">
        <v>64.01791867677464</v>
      </c>
      <c r="L6" s="202">
        <v>70.93659942363112</v>
      </c>
      <c r="M6" s="202">
        <v>57.75132275132275</v>
      </c>
      <c r="N6" s="203"/>
      <c r="O6" s="436"/>
      <c r="P6" s="204" t="s">
        <v>160</v>
      </c>
      <c r="Q6" s="205" t="s">
        <v>161</v>
      </c>
      <c r="R6" s="205" t="s">
        <v>162</v>
      </c>
    </row>
    <row r="7" spans="1:22" ht="15.75" customHeight="1" thickBot="1" thickTop="1">
      <c r="A7" s="206"/>
      <c r="B7" s="207"/>
      <c r="C7" s="208"/>
      <c r="D7" s="208"/>
      <c r="E7" s="209"/>
      <c r="F7" s="209"/>
      <c r="G7" s="209"/>
      <c r="H7" s="207"/>
      <c r="I7" s="208"/>
      <c r="J7" s="208"/>
      <c r="K7" s="209"/>
      <c r="L7" s="209"/>
      <c r="M7" s="209"/>
      <c r="N7" s="166"/>
      <c r="O7" s="437"/>
      <c r="P7" s="438">
        <f>Q7+R7</f>
        <v>1446059</v>
      </c>
      <c r="Q7" s="438">
        <v>683829</v>
      </c>
      <c r="R7" s="439">
        <v>762230</v>
      </c>
      <c r="S7" s="440" t="s">
        <v>490</v>
      </c>
      <c r="T7" s="440"/>
      <c r="U7" s="440"/>
      <c r="V7" s="440"/>
    </row>
    <row r="8" spans="1:23" ht="30" customHeight="1" thickTop="1">
      <c r="A8" s="210" t="s">
        <v>163</v>
      </c>
      <c r="B8" s="207">
        <f aca="true" t="shared" si="0" ref="B8:B13">SUM(C8:D8)</f>
        <v>54</v>
      </c>
      <c r="C8" s="208">
        <f>SUM(C9:C14)</f>
        <v>26</v>
      </c>
      <c r="D8" s="208">
        <f>SUM(D9:D14)</f>
        <v>28</v>
      </c>
      <c r="E8" s="209">
        <f aca="true" t="shared" si="1" ref="E8:F13">+B8/P8*10000</f>
        <v>8.318570438265423</v>
      </c>
      <c r="F8" s="209">
        <f t="shared" si="1"/>
        <v>7.813673929376409</v>
      </c>
      <c r="G8" s="209">
        <f aca="true" t="shared" si="2" ref="G8:G34">+D8/R8*10000</f>
        <v>8.849557522123893</v>
      </c>
      <c r="H8" s="207">
        <v>44</v>
      </c>
      <c r="I8" s="208">
        <v>31</v>
      </c>
      <c r="J8" s="208">
        <v>13</v>
      </c>
      <c r="K8" s="209">
        <v>6.554934823091248</v>
      </c>
      <c r="L8" s="209">
        <v>9.01451045392422</v>
      </c>
      <c r="M8" s="209">
        <v>3.971163245356794</v>
      </c>
      <c r="N8" s="166"/>
      <c r="O8" s="441" t="s">
        <v>163</v>
      </c>
      <c r="P8" s="442">
        <f>+Q8+R8</f>
        <v>64915</v>
      </c>
      <c r="Q8" s="443">
        <f>SUM(Q9:Q13)</f>
        <v>33275</v>
      </c>
      <c r="R8" s="443">
        <f>SUM(R9:R13)</f>
        <v>31640</v>
      </c>
      <c r="S8" s="444" t="s">
        <v>646</v>
      </c>
      <c r="T8" s="444"/>
      <c r="U8" s="444"/>
      <c r="V8" s="444"/>
      <c r="W8" t="s">
        <v>647</v>
      </c>
    </row>
    <row r="9" spans="1:18" ht="30" customHeight="1">
      <c r="A9" s="210" t="s">
        <v>164</v>
      </c>
      <c r="B9" s="207">
        <f t="shared" si="0"/>
        <v>36</v>
      </c>
      <c r="C9" s="557">
        <v>20</v>
      </c>
      <c r="D9" s="557">
        <v>16</v>
      </c>
      <c r="E9" s="209">
        <f t="shared" si="1"/>
        <v>26.470588235294116</v>
      </c>
      <c r="F9" s="209">
        <f t="shared" si="1"/>
        <v>28.690288337397792</v>
      </c>
      <c r="G9" s="209">
        <f t="shared" si="2"/>
        <v>24.13637049328707</v>
      </c>
      <c r="H9" s="207">
        <v>34</v>
      </c>
      <c r="I9" s="208">
        <v>25</v>
      </c>
      <c r="J9" s="208">
        <v>9</v>
      </c>
      <c r="K9" s="209">
        <v>24.46571202417788</v>
      </c>
      <c r="L9" s="209">
        <v>34.83835005574136</v>
      </c>
      <c r="M9" s="209">
        <v>13.390864454694242</v>
      </c>
      <c r="N9" s="166"/>
      <c r="O9" s="445" t="s">
        <v>164</v>
      </c>
      <c r="P9" s="211">
        <f>+Q9+R9</f>
        <v>13600</v>
      </c>
      <c r="Q9" s="558">
        <v>6971</v>
      </c>
      <c r="R9" s="559">
        <v>6629</v>
      </c>
    </row>
    <row r="10" spans="1:18" ht="30" customHeight="1">
      <c r="A10" s="210" t="s">
        <v>165</v>
      </c>
      <c r="B10" s="207">
        <f t="shared" si="0"/>
        <v>6</v>
      </c>
      <c r="C10" s="557">
        <v>1</v>
      </c>
      <c r="D10" s="557">
        <v>5</v>
      </c>
      <c r="E10" s="209">
        <f t="shared" si="1"/>
        <v>4.609002919035182</v>
      </c>
      <c r="F10" s="209">
        <f t="shared" si="1"/>
        <v>1.4947683109118088</v>
      </c>
      <c r="G10" s="214">
        <f t="shared" si="2"/>
        <v>7.9013906447534765</v>
      </c>
      <c r="H10" s="207">
        <v>7</v>
      </c>
      <c r="I10" s="208">
        <v>3</v>
      </c>
      <c r="J10" s="208">
        <v>4</v>
      </c>
      <c r="K10" s="209">
        <v>4.991087344028521</v>
      </c>
      <c r="L10" s="209">
        <v>4.17943716912789</v>
      </c>
      <c r="M10" s="214">
        <v>5.841974587410545</v>
      </c>
      <c r="N10" s="166"/>
      <c r="O10" s="445" t="s">
        <v>165</v>
      </c>
      <c r="P10" s="211">
        <f aca="true" t="shared" si="3" ref="P10:P35">+Q10+R10</f>
        <v>13018</v>
      </c>
      <c r="Q10" s="558">
        <v>6690</v>
      </c>
      <c r="R10" s="559">
        <v>6328</v>
      </c>
    </row>
    <row r="11" spans="1:18" ht="30" customHeight="1">
      <c r="A11" s="210" t="s">
        <v>166</v>
      </c>
      <c r="B11" s="207">
        <f t="shared" si="0"/>
        <v>7</v>
      </c>
      <c r="C11" s="557">
        <v>3</v>
      </c>
      <c r="D11" s="557">
        <v>4</v>
      </c>
      <c r="E11" s="209">
        <f t="shared" si="1"/>
        <v>5.325623858794887</v>
      </c>
      <c r="F11" s="209">
        <f t="shared" si="1"/>
        <v>4.4749403341288785</v>
      </c>
      <c r="G11" s="214">
        <f t="shared" si="2"/>
        <v>6.211180124223603</v>
      </c>
      <c r="H11" s="207">
        <v>2</v>
      </c>
      <c r="I11" s="208">
        <v>2</v>
      </c>
      <c r="J11" s="208">
        <v>0</v>
      </c>
      <c r="K11" s="209">
        <v>1.4604936468526362</v>
      </c>
      <c r="L11" s="209">
        <v>2.8591851322373123</v>
      </c>
      <c r="M11" s="208">
        <v>0</v>
      </c>
      <c r="N11" s="166"/>
      <c r="O11" s="445" t="s">
        <v>166</v>
      </c>
      <c r="P11" s="211">
        <f t="shared" si="3"/>
        <v>13144</v>
      </c>
      <c r="Q11" s="558">
        <v>6704</v>
      </c>
      <c r="R11" s="559">
        <v>6440</v>
      </c>
    </row>
    <row r="12" spans="1:18" ht="30" customHeight="1">
      <c r="A12" s="210" t="s">
        <v>167</v>
      </c>
      <c r="B12" s="207">
        <f t="shared" si="0"/>
        <v>3</v>
      </c>
      <c r="C12" s="557">
        <v>0</v>
      </c>
      <c r="D12" s="557">
        <v>3</v>
      </c>
      <c r="E12" s="209">
        <f t="shared" si="1"/>
        <v>2.3335407591785935</v>
      </c>
      <c r="F12" s="447">
        <v>0</v>
      </c>
      <c r="G12" s="214">
        <f t="shared" si="2"/>
        <v>4.775549188156638</v>
      </c>
      <c r="H12" s="207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166"/>
      <c r="O12" s="445" t="s">
        <v>167</v>
      </c>
      <c r="P12" s="211">
        <f t="shared" si="3"/>
        <v>12856</v>
      </c>
      <c r="Q12" s="558">
        <v>6574</v>
      </c>
      <c r="R12" s="559">
        <v>6282</v>
      </c>
    </row>
    <row r="13" spans="1:18" ht="30" customHeight="1">
      <c r="A13" s="210" t="s">
        <v>168</v>
      </c>
      <c r="B13" s="207">
        <f t="shared" si="0"/>
        <v>2</v>
      </c>
      <c r="C13" s="557">
        <v>2</v>
      </c>
      <c r="D13" s="557">
        <v>0</v>
      </c>
      <c r="E13" s="209">
        <f t="shared" si="1"/>
        <v>1.626412946247052</v>
      </c>
      <c r="F13" s="209">
        <f t="shared" si="1"/>
        <v>3.156565656565657</v>
      </c>
      <c r="G13" s="208">
        <f t="shared" si="2"/>
        <v>0</v>
      </c>
      <c r="H13" s="207">
        <v>1</v>
      </c>
      <c r="I13" s="208">
        <v>1</v>
      </c>
      <c r="J13" s="208">
        <v>0</v>
      </c>
      <c r="K13" s="209">
        <v>0.8022462896109105</v>
      </c>
      <c r="L13" s="209">
        <v>1.5757957768673179</v>
      </c>
      <c r="M13" s="208">
        <v>0</v>
      </c>
      <c r="N13" s="166"/>
      <c r="O13" s="445" t="s">
        <v>168</v>
      </c>
      <c r="P13" s="211">
        <f t="shared" si="3"/>
        <v>12297</v>
      </c>
      <c r="Q13" s="558">
        <v>6336</v>
      </c>
      <c r="R13" s="559">
        <v>5961</v>
      </c>
    </row>
    <row r="14" spans="1:18" ht="11.25" customHeight="1">
      <c r="A14" s="206"/>
      <c r="B14" s="207"/>
      <c r="C14" s="557"/>
      <c r="D14" s="557"/>
      <c r="E14" s="209"/>
      <c r="F14" s="209"/>
      <c r="G14" s="209"/>
      <c r="H14" s="207"/>
      <c r="I14" s="208"/>
      <c r="J14" s="208"/>
      <c r="K14" s="209"/>
      <c r="L14" s="209"/>
      <c r="M14" s="209"/>
      <c r="N14" s="166"/>
      <c r="O14" s="448"/>
      <c r="P14" s="213"/>
      <c r="Q14" s="212"/>
      <c r="R14" s="446"/>
    </row>
    <row r="15" spans="1:18" ht="33.75" customHeight="1">
      <c r="A15" s="210" t="s">
        <v>169</v>
      </c>
      <c r="B15" s="207">
        <f aca="true" t="shared" si="4" ref="B15:B35">SUM(C15:D15)</f>
        <v>6</v>
      </c>
      <c r="C15" s="557">
        <v>5</v>
      </c>
      <c r="D15" s="557">
        <v>1</v>
      </c>
      <c r="E15" s="209">
        <f aca="true" t="shared" si="5" ref="E15:E34">+B15/P15*10000</f>
        <v>0.9651267533136019</v>
      </c>
      <c r="F15" s="214">
        <f>+C15/Q15*10000</f>
        <v>1.5654351909830932</v>
      </c>
      <c r="G15" s="209">
        <f t="shared" si="2"/>
        <v>0.3308191081116845</v>
      </c>
      <c r="H15" s="207">
        <v>2</v>
      </c>
      <c r="I15" s="208">
        <v>1</v>
      </c>
      <c r="J15" s="208">
        <v>1</v>
      </c>
      <c r="K15" s="209">
        <v>0.3140555564279321</v>
      </c>
      <c r="L15" s="214">
        <v>0.30556743873372855</v>
      </c>
      <c r="M15" s="209">
        <v>0.32302871725296384</v>
      </c>
      <c r="N15" s="166"/>
      <c r="O15" s="445" t="s">
        <v>169</v>
      </c>
      <c r="P15" s="211">
        <f t="shared" si="3"/>
        <v>62168</v>
      </c>
      <c r="Q15" s="558">
        <v>31940</v>
      </c>
      <c r="R15" s="559">
        <v>30228</v>
      </c>
    </row>
    <row r="16" spans="1:18" ht="33.75" customHeight="1">
      <c r="A16" s="210" t="s">
        <v>170</v>
      </c>
      <c r="B16" s="207">
        <f t="shared" si="4"/>
        <v>3</v>
      </c>
      <c r="C16" s="557">
        <v>3</v>
      </c>
      <c r="D16" s="557">
        <v>0</v>
      </c>
      <c r="E16" s="209">
        <f t="shared" si="5"/>
        <v>0.4780114722753346</v>
      </c>
      <c r="F16" s="209">
        <f aca="true" t="shared" si="6" ref="F16:F34">+C16/Q16*10000</f>
        <v>0.9422702431057227</v>
      </c>
      <c r="G16" s="208">
        <f t="shared" si="2"/>
        <v>0</v>
      </c>
      <c r="H16" s="207">
        <v>7</v>
      </c>
      <c r="I16" s="208">
        <v>3</v>
      </c>
      <c r="J16" s="208">
        <v>4</v>
      </c>
      <c r="K16" s="209">
        <v>1.0960791682324942</v>
      </c>
      <c r="L16" s="209">
        <v>0.9196529842739339</v>
      </c>
      <c r="M16" s="209">
        <v>1.2802867842396697</v>
      </c>
      <c r="N16" s="166"/>
      <c r="O16" s="445" t="s">
        <v>170</v>
      </c>
      <c r="P16" s="211">
        <f t="shared" si="3"/>
        <v>62760</v>
      </c>
      <c r="Q16" s="558">
        <v>31838</v>
      </c>
      <c r="R16" s="559">
        <v>30922</v>
      </c>
    </row>
    <row r="17" spans="1:18" ht="33.75" customHeight="1">
      <c r="A17" s="210" t="s">
        <v>6</v>
      </c>
      <c r="B17" s="207">
        <f t="shared" si="4"/>
        <v>8</v>
      </c>
      <c r="C17" s="557">
        <v>5</v>
      </c>
      <c r="D17" s="557">
        <v>3</v>
      </c>
      <c r="E17" s="209">
        <f t="shared" si="5"/>
        <v>1.073998496402105</v>
      </c>
      <c r="F17" s="209">
        <f t="shared" si="6"/>
        <v>1.3210388649634073</v>
      </c>
      <c r="G17" s="209">
        <f t="shared" si="2"/>
        <v>0.8187996397281586</v>
      </c>
      <c r="H17" s="207">
        <v>15</v>
      </c>
      <c r="I17" s="208">
        <v>11</v>
      </c>
      <c r="J17" s="208">
        <v>4</v>
      </c>
      <c r="K17" s="209">
        <v>2.297160709363227</v>
      </c>
      <c r="L17" s="209">
        <v>3.3554999694954546</v>
      </c>
      <c r="M17" s="209">
        <v>1.230163611760364</v>
      </c>
      <c r="N17" s="166"/>
      <c r="O17" s="445" t="s">
        <v>6</v>
      </c>
      <c r="P17" s="211">
        <f t="shared" si="3"/>
        <v>74488</v>
      </c>
      <c r="Q17" s="558">
        <v>37849</v>
      </c>
      <c r="R17" s="559">
        <v>36639</v>
      </c>
    </row>
    <row r="18" spans="1:18" ht="33.75" customHeight="1">
      <c r="A18" s="210" t="s">
        <v>7</v>
      </c>
      <c r="B18" s="207">
        <f t="shared" si="4"/>
        <v>32</v>
      </c>
      <c r="C18" s="557">
        <v>25</v>
      </c>
      <c r="D18" s="557">
        <v>7</v>
      </c>
      <c r="E18" s="209">
        <f t="shared" si="5"/>
        <v>3.431193841007055</v>
      </c>
      <c r="F18" s="209">
        <f t="shared" si="6"/>
        <v>5.472255663784612</v>
      </c>
      <c r="G18" s="209">
        <f t="shared" si="2"/>
        <v>1.4712991571557685</v>
      </c>
      <c r="H18" s="207">
        <v>34</v>
      </c>
      <c r="I18" s="208">
        <v>22</v>
      </c>
      <c r="J18" s="208">
        <v>12</v>
      </c>
      <c r="K18" s="209">
        <v>2.984498165411422</v>
      </c>
      <c r="L18" s="209">
        <v>3.8581600084178036</v>
      </c>
      <c r="M18" s="209">
        <v>2.10896309314587</v>
      </c>
      <c r="N18" s="166"/>
      <c r="O18" s="445" t="s">
        <v>7</v>
      </c>
      <c r="P18" s="211">
        <f t="shared" si="3"/>
        <v>93262</v>
      </c>
      <c r="Q18" s="558">
        <v>45685</v>
      </c>
      <c r="R18" s="559">
        <v>47577</v>
      </c>
    </row>
    <row r="19" spans="1:18" ht="33.75" customHeight="1">
      <c r="A19" s="210" t="s">
        <v>8</v>
      </c>
      <c r="B19" s="207">
        <f t="shared" si="4"/>
        <v>47</v>
      </c>
      <c r="C19" s="557">
        <v>39</v>
      </c>
      <c r="D19" s="557">
        <v>8</v>
      </c>
      <c r="E19" s="209">
        <f t="shared" si="5"/>
        <v>4.6691833896284525</v>
      </c>
      <c r="F19" s="209">
        <f t="shared" si="6"/>
        <v>8.413513396902102</v>
      </c>
      <c r="G19" s="209">
        <f t="shared" si="2"/>
        <v>1.4731337237137703</v>
      </c>
      <c r="H19" s="207">
        <v>43</v>
      </c>
      <c r="I19" s="208">
        <v>27</v>
      </c>
      <c r="J19" s="208">
        <v>16</v>
      </c>
      <c r="K19" s="209">
        <v>3.623707474107346</v>
      </c>
      <c r="L19" s="209">
        <v>4.617120968569377</v>
      </c>
      <c r="M19" s="209">
        <v>2.658469718368364</v>
      </c>
      <c r="N19" s="166"/>
      <c r="O19" s="445" t="s">
        <v>8</v>
      </c>
      <c r="P19" s="211">
        <f t="shared" si="3"/>
        <v>100660</v>
      </c>
      <c r="Q19" s="558">
        <v>46354</v>
      </c>
      <c r="R19" s="559">
        <v>54306</v>
      </c>
    </row>
    <row r="20" spans="1:18" ht="33.75" customHeight="1">
      <c r="A20" s="210" t="s">
        <v>9</v>
      </c>
      <c r="B20" s="207">
        <f t="shared" si="4"/>
        <v>59</v>
      </c>
      <c r="C20" s="557">
        <v>44</v>
      </c>
      <c r="D20" s="557">
        <v>15</v>
      </c>
      <c r="E20" s="209">
        <f t="shared" si="5"/>
        <v>5.397197116616049</v>
      </c>
      <c r="F20" s="209">
        <f t="shared" si="6"/>
        <v>8.534078125606113</v>
      </c>
      <c r="G20" s="209">
        <f t="shared" si="2"/>
        <v>2.5970428338931404</v>
      </c>
      <c r="H20" s="207">
        <v>53</v>
      </c>
      <c r="I20" s="208">
        <v>39</v>
      </c>
      <c r="J20" s="208">
        <v>14</v>
      </c>
      <c r="K20" s="209">
        <v>4.585449417301852</v>
      </c>
      <c r="L20" s="209">
        <v>7.002172468894195</v>
      </c>
      <c r="M20" s="209">
        <v>2.3377751060347993</v>
      </c>
      <c r="N20" s="166"/>
      <c r="O20" s="445" t="s">
        <v>9</v>
      </c>
      <c r="P20" s="211">
        <f t="shared" si="3"/>
        <v>109316</v>
      </c>
      <c r="Q20" s="558">
        <v>51558</v>
      </c>
      <c r="R20" s="559">
        <v>57758</v>
      </c>
    </row>
    <row r="21" spans="1:18" ht="33.75" customHeight="1">
      <c r="A21" s="210" t="s">
        <v>10</v>
      </c>
      <c r="B21" s="207">
        <f t="shared" si="4"/>
        <v>92</v>
      </c>
      <c r="C21" s="557">
        <v>55</v>
      </c>
      <c r="D21" s="557">
        <v>37</v>
      </c>
      <c r="E21" s="209">
        <f t="shared" si="5"/>
        <v>7.748542937034666</v>
      </c>
      <c r="F21" s="209">
        <f t="shared" si="6"/>
        <v>9.648953527131102</v>
      </c>
      <c r="G21" s="209">
        <f t="shared" si="2"/>
        <v>5.993747063873905</v>
      </c>
      <c r="H21" s="207">
        <v>90</v>
      </c>
      <c r="I21" s="208">
        <v>47</v>
      </c>
      <c r="J21" s="208">
        <v>43</v>
      </c>
      <c r="K21" s="209">
        <v>7.57002271006813</v>
      </c>
      <c r="L21" s="209">
        <v>8.196149553571429</v>
      </c>
      <c r="M21" s="209">
        <v>6.986644136093329</v>
      </c>
      <c r="N21" s="166"/>
      <c r="O21" s="445" t="s">
        <v>10</v>
      </c>
      <c r="P21" s="211">
        <f t="shared" si="3"/>
        <v>118732</v>
      </c>
      <c r="Q21" s="558">
        <v>57001</v>
      </c>
      <c r="R21" s="559">
        <v>61731</v>
      </c>
    </row>
    <row r="22" spans="1:18" ht="33.75" customHeight="1">
      <c r="A22" s="210" t="s">
        <v>11</v>
      </c>
      <c r="B22" s="207">
        <f t="shared" si="4"/>
        <v>107</v>
      </c>
      <c r="C22" s="557">
        <v>69</v>
      </c>
      <c r="D22" s="557">
        <v>38</v>
      </c>
      <c r="E22" s="209">
        <f t="shared" si="5"/>
        <v>10.475407268170425</v>
      </c>
      <c r="F22" s="209">
        <f t="shared" si="6"/>
        <v>14.073303555038855</v>
      </c>
      <c r="G22" s="209">
        <f t="shared" si="2"/>
        <v>7.154287865951238</v>
      </c>
      <c r="H22" s="207">
        <v>112</v>
      </c>
      <c r="I22" s="208">
        <v>73</v>
      </c>
      <c r="J22" s="208">
        <v>39</v>
      </c>
      <c r="K22" s="209">
        <v>11.139734038849822</v>
      </c>
      <c r="L22" s="209">
        <v>15.080463569318487</v>
      </c>
      <c r="M22" s="209">
        <v>7.480722752905973</v>
      </c>
      <c r="N22" s="166"/>
      <c r="O22" s="445" t="s">
        <v>11</v>
      </c>
      <c r="P22" s="211">
        <f t="shared" si="3"/>
        <v>102144</v>
      </c>
      <c r="Q22" s="558">
        <v>49029</v>
      </c>
      <c r="R22" s="559">
        <v>53115</v>
      </c>
    </row>
    <row r="23" spans="1:18" ht="33.75" customHeight="1">
      <c r="A23" s="210" t="s">
        <v>171</v>
      </c>
      <c r="B23" s="207">
        <f t="shared" si="4"/>
        <v>145</v>
      </c>
      <c r="C23" s="557">
        <v>94</v>
      </c>
      <c r="D23" s="557">
        <v>51</v>
      </c>
      <c r="E23" s="209">
        <f t="shared" si="5"/>
        <v>16.039645579141823</v>
      </c>
      <c r="F23" s="209">
        <f t="shared" si="6"/>
        <v>21.549747822099956</v>
      </c>
      <c r="G23" s="209">
        <f t="shared" si="2"/>
        <v>10.901861866997285</v>
      </c>
      <c r="H23" s="207">
        <v>133</v>
      </c>
      <c r="I23" s="208">
        <v>79</v>
      </c>
      <c r="J23" s="208">
        <v>54</v>
      </c>
      <c r="K23" s="209">
        <v>15.12945351958866</v>
      </c>
      <c r="L23" s="209">
        <v>18.54155420470815</v>
      </c>
      <c r="M23" s="209">
        <v>11.920266660780115</v>
      </c>
      <c r="N23" s="166"/>
      <c r="O23" s="445" t="s">
        <v>171</v>
      </c>
      <c r="P23" s="211">
        <f t="shared" si="3"/>
        <v>90401</v>
      </c>
      <c r="Q23" s="558">
        <v>43620</v>
      </c>
      <c r="R23" s="559">
        <v>46781</v>
      </c>
    </row>
    <row r="24" spans="1:18" ht="33.75" customHeight="1">
      <c r="A24" s="210" t="s">
        <v>172</v>
      </c>
      <c r="B24" s="207">
        <f t="shared" si="4"/>
        <v>260</v>
      </c>
      <c r="C24" s="557">
        <v>169</v>
      </c>
      <c r="D24" s="557">
        <v>91</v>
      </c>
      <c r="E24" s="209">
        <f t="shared" si="5"/>
        <v>30.77432947470587</v>
      </c>
      <c r="F24" s="209">
        <f t="shared" si="6"/>
        <v>41.25372259922863</v>
      </c>
      <c r="G24" s="209">
        <f t="shared" si="2"/>
        <v>20.909926470588236</v>
      </c>
      <c r="H24" s="207">
        <v>249</v>
      </c>
      <c r="I24" s="208">
        <v>163</v>
      </c>
      <c r="J24" s="208">
        <v>86</v>
      </c>
      <c r="K24" s="209">
        <v>29.26657263751763</v>
      </c>
      <c r="L24" s="209">
        <v>39.3729317133264</v>
      </c>
      <c r="M24" s="209">
        <v>19.688193951603672</v>
      </c>
      <c r="N24" s="166"/>
      <c r="O24" s="445" t="s">
        <v>172</v>
      </c>
      <c r="P24" s="211">
        <f t="shared" si="3"/>
        <v>84486</v>
      </c>
      <c r="Q24" s="558">
        <v>40966</v>
      </c>
      <c r="R24" s="559">
        <v>43520</v>
      </c>
    </row>
    <row r="25" spans="1:18" ht="33.75" customHeight="1">
      <c r="A25" s="210" t="s">
        <v>173</v>
      </c>
      <c r="B25" s="207">
        <f t="shared" si="4"/>
        <v>414</v>
      </c>
      <c r="C25" s="557">
        <v>259</v>
      </c>
      <c r="D25" s="557">
        <v>155</v>
      </c>
      <c r="E25" s="209">
        <f t="shared" si="5"/>
        <v>44.981420717529716</v>
      </c>
      <c r="F25" s="209">
        <f t="shared" si="6"/>
        <v>58.26378422153736</v>
      </c>
      <c r="G25" s="209">
        <f t="shared" si="2"/>
        <v>32.57328990228013</v>
      </c>
      <c r="H25" s="207">
        <v>387</v>
      </c>
      <c r="I25" s="208">
        <v>261</v>
      </c>
      <c r="J25" s="208">
        <v>126</v>
      </c>
      <c r="K25" s="209">
        <v>40.31417975748989</v>
      </c>
      <c r="L25" s="209">
        <v>55.99176213154846</v>
      </c>
      <c r="M25" s="209">
        <v>25.515369972864605</v>
      </c>
      <c r="N25" s="166"/>
      <c r="O25" s="445" t="s">
        <v>173</v>
      </c>
      <c r="P25" s="211">
        <f t="shared" si="3"/>
        <v>92038</v>
      </c>
      <c r="Q25" s="558">
        <v>44453</v>
      </c>
      <c r="R25" s="559">
        <v>47585</v>
      </c>
    </row>
    <row r="26" spans="1:18" ht="33.75" customHeight="1">
      <c r="A26" s="210" t="s">
        <v>174</v>
      </c>
      <c r="B26" s="207">
        <f t="shared" si="4"/>
        <v>660</v>
      </c>
      <c r="C26" s="557">
        <v>454</v>
      </c>
      <c r="D26" s="557">
        <v>206</v>
      </c>
      <c r="E26" s="209">
        <f t="shared" si="5"/>
        <v>66.03433785568495</v>
      </c>
      <c r="F26" s="209">
        <f t="shared" si="6"/>
        <v>95.48245983006645</v>
      </c>
      <c r="G26" s="209">
        <f t="shared" si="2"/>
        <v>39.31297709923665</v>
      </c>
      <c r="H26" s="207">
        <v>577</v>
      </c>
      <c r="I26" s="208">
        <v>409</v>
      </c>
      <c r="J26" s="208">
        <v>168</v>
      </c>
      <c r="K26" s="209">
        <v>62.88280040977354</v>
      </c>
      <c r="L26" s="209">
        <v>93.07935640973123</v>
      </c>
      <c r="M26" s="209">
        <v>35.13394817742644</v>
      </c>
      <c r="N26" s="166"/>
      <c r="O26" s="445" t="s">
        <v>174</v>
      </c>
      <c r="P26" s="211">
        <f t="shared" si="3"/>
        <v>99948</v>
      </c>
      <c r="Q26" s="558">
        <v>47548</v>
      </c>
      <c r="R26" s="559">
        <v>52400</v>
      </c>
    </row>
    <row r="27" spans="1:18" ht="33.75" customHeight="1">
      <c r="A27" s="210" t="s">
        <v>175</v>
      </c>
      <c r="B27" s="207">
        <f t="shared" si="4"/>
        <v>734</v>
      </c>
      <c r="C27" s="557">
        <v>489</v>
      </c>
      <c r="D27" s="557">
        <v>245</v>
      </c>
      <c r="E27" s="209">
        <f t="shared" si="5"/>
        <v>100.174691560214</v>
      </c>
      <c r="F27" s="209">
        <f t="shared" si="6"/>
        <v>147.44014955074474</v>
      </c>
      <c r="G27" s="209">
        <f t="shared" si="2"/>
        <v>61.08811649129806</v>
      </c>
      <c r="H27" s="207">
        <v>766</v>
      </c>
      <c r="I27" s="208">
        <v>520</v>
      </c>
      <c r="J27" s="208">
        <v>246</v>
      </c>
      <c r="K27" s="209">
        <v>104.25740418118467</v>
      </c>
      <c r="L27" s="209">
        <v>155.92671444421123</v>
      </c>
      <c r="M27" s="209">
        <v>61.31146723824241</v>
      </c>
      <c r="N27" s="166"/>
      <c r="O27" s="445" t="s">
        <v>175</v>
      </c>
      <c r="P27" s="211">
        <f t="shared" si="3"/>
        <v>73272</v>
      </c>
      <c r="Q27" s="558">
        <v>33166</v>
      </c>
      <c r="R27" s="559">
        <v>40106</v>
      </c>
    </row>
    <row r="28" spans="1:18" ht="33.75" customHeight="1">
      <c r="A28" s="210" t="s">
        <v>176</v>
      </c>
      <c r="B28" s="207">
        <f t="shared" si="4"/>
        <v>952</v>
      </c>
      <c r="C28" s="557">
        <v>581</v>
      </c>
      <c r="D28" s="557">
        <v>371</v>
      </c>
      <c r="E28" s="209">
        <f t="shared" si="5"/>
        <v>158.11327022089355</v>
      </c>
      <c r="F28" s="209">
        <f t="shared" si="6"/>
        <v>224.53238522182718</v>
      </c>
      <c r="G28" s="209">
        <f t="shared" si="2"/>
        <v>108.05615424943205</v>
      </c>
      <c r="H28" s="207">
        <v>925</v>
      </c>
      <c r="I28" s="208">
        <v>586</v>
      </c>
      <c r="J28" s="208">
        <v>339</v>
      </c>
      <c r="K28" s="209">
        <v>156.54351909830933</v>
      </c>
      <c r="L28" s="209">
        <v>227.57281553398056</v>
      </c>
      <c r="M28" s="209">
        <v>101.68271393863043</v>
      </c>
      <c r="N28" s="166"/>
      <c r="O28" s="445" t="s">
        <v>176</v>
      </c>
      <c r="P28" s="211">
        <f t="shared" si="3"/>
        <v>60210</v>
      </c>
      <c r="Q28" s="558">
        <v>25876</v>
      </c>
      <c r="R28" s="559">
        <v>34334</v>
      </c>
    </row>
    <row r="29" spans="1:18" ht="33.75" customHeight="1">
      <c r="A29" s="210" t="s">
        <v>177</v>
      </c>
      <c r="B29" s="207">
        <f t="shared" si="4"/>
        <v>1318</v>
      </c>
      <c r="C29" s="557">
        <v>799</v>
      </c>
      <c r="D29" s="557">
        <v>519</v>
      </c>
      <c r="E29" s="209">
        <f t="shared" si="5"/>
        <v>261.0676438546103</v>
      </c>
      <c r="F29" s="209">
        <f t="shared" si="6"/>
        <v>383.80247862426745</v>
      </c>
      <c r="G29" s="209">
        <f t="shared" si="2"/>
        <v>174.9418545859035</v>
      </c>
      <c r="H29" s="207">
        <v>1269</v>
      </c>
      <c r="I29" s="208">
        <v>787</v>
      </c>
      <c r="J29" s="208">
        <v>482</v>
      </c>
      <c r="K29" s="209">
        <v>261.3208129980849</v>
      </c>
      <c r="L29" s="209">
        <v>390.1060771289779</v>
      </c>
      <c r="M29" s="209">
        <v>169.7960333955684</v>
      </c>
      <c r="N29" s="166"/>
      <c r="O29" s="445" t="s">
        <v>177</v>
      </c>
      <c r="P29" s="211">
        <f t="shared" si="3"/>
        <v>50485</v>
      </c>
      <c r="Q29" s="558">
        <v>20818</v>
      </c>
      <c r="R29" s="559">
        <v>29667</v>
      </c>
    </row>
    <row r="30" spans="1:18" ht="33.75" customHeight="1">
      <c r="A30" s="210" t="s">
        <v>178</v>
      </c>
      <c r="B30" s="207">
        <f t="shared" si="4"/>
        <v>1672</v>
      </c>
      <c r="C30" s="557">
        <v>913</v>
      </c>
      <c r="D30" s="557">
        <v>759</v>
      </c>
      <c r="E30" s="209">
        <f t="shared" si="5"/>
        <v>472.4498445888669</v>
      </c>
      <c r="F30" s="209">
        <f t="shared" si="6"/>
        <v>709.7877633522506</v>
      </c>
      <c r="G30" s="209">
        <f t="shared" si="2"/>
        <v>336.92901851112</v>
      </c>
      <c r="H30" s="207">
        <v>1456</v>
      </c>
      <c r="I30" s="208">
        <v>782</v>
      </c>
      <c r="J30" s="208">
        <v>674</v>
      </c>
      <c r="K30" s="209">
        <v>417.6227627351997</v>
      </c>
      <c r="L30" s="209">
        <v>604.5612678778508</v>
      </c>
      <c r="M30" s="209">
        <v>307.355556568927</v>
      </c>
      <c r="N30" s="166"/>
      <c r="O30" s="445" t="s">
        <v>178</v>
      </c>
      <c r="P30" s="211">
        <f t="shared" si="3"/>
        <v>35390</v>
      </c>
      <c r="Q30" s="558">
        <v>12863</v>
      </c>
      <c r="R30" s="559">
        <v>22527</v>
      </c>
    </row>
    <row r="31" spans="1:18" ht="33.75" customHeight="1">
      <c r="A31" s="210" t="s">
        <v>179</v>
      </c>
      <c r="B31" s="207">
        <f t="shared" si="4"/>
        <v>1636</v>
      </c>
      <c r="C31" s="557">
        <v>716</v>
      </c>
      <c r="D31" s="557">
        <v>920</v>
      </c>
      <c r="E31" s="209">
        <f t="shared" si="5"/>
        <v>816.7340622035845</v>
      </c>
      <c r="F31" s="209">
        <f>+C31/Q31*10000</f>
        <v>1226.4474134977731</v>
      </c>
      <c r="G31" s="209">
        <f t="shared" si="2"/>
        <v>648.2068625378707</v>
      </c>
      <c r="H31" s="207">
        <v>1447</v>
      </c>
      <c r="I31" s="208">
        <v>605</v>
      </c>
      <c r="J31" s="208">
        <v>842</v>
      </c>
      <c r="K31" s="209">
        <v>754.0778571056335</v>
      </c>
      <c r="L31" s="209">
        <v>1074.7912595487653</v>
      </c>
      <c r="M31" s="209">
        <v>620.94395280236</v>
      </c>
      <c r="N31" s="166"/>
      <c r="O31" s="445" t="s">
        <v>179</v>
      </c>
      <c r="P31" s="211">
        <f t="shared" si="3"/>
        <v>20031</v>
      </c>
      <c r="Q31" s="558">
        <v>5838</v>
      </c>
      <c r="R31" s="559">
        <v>14193</v>
      </c>
    </row>
    <row r="32" spans="1:18" ht="33.75" customHeight="1">
      <c r="A32" s="210" t="s">
        <v>180</v>
      </c>
      <c r="B32" s="207">
        <f t="shared" si="4"/>
        <v>1145</v>
      </c>
      <c r="C32" s="557">
        <v>375</v>
      </c>
      <c r="D32" s="557">
        <v>770</v>
      </c>
      <c r="E32" s="209">
        <f t="shared" si="5"/>
        <v>1416.7285325414502</v>
      </c>
      <c r="F32" s="209">
        <f t="shared" si="6"/>
        <v>2147.766323024055</v>
      </c>
      <c r="G32" s="209">
        <f t="shared" si="2"/>
        <v>1215.2777777777778</v>
      </c>
      <c r="H32" s="207">
        <v>1043</v>
      </c>
      <c r="I32" s="208">
        <v>339</v>
      </c>
      <c r="J32" s="208">
        <v>704</v>
      </c>
      <c r="K32" s="209">
        <v>1273.9709295224136</v>
      </c>
      <c r="L32" s="209">
        <v>1806.0735215769846</v>
      </c>
      <c r="M32" s="209">
        <v>1115.689381933439</v>
      </c>
      <c r="N32" s="166"/>
      <c r="O32" s="445" t="s">
        <v>180</v>
      </c>
      <c r="P32" s="211">
        <f t="shared" si="3"/>
        <v>8082</v>
      </c>
      <c r="Q32" s="558">
        <v>1746</v>
      </c>
      <c r="R32" s="559">
        <v>6336</v>
      </c>
    </row>
    <row r="33" spans="1:18" ht="33.75" customHeight="1">
      <c r="A33" s="210" t="s">
        <v>181</v>
      </c>
      <c r="B33" s="207">
        <f t="shared" si="4"/>
        <v>612</v>
      </c>
      <c r="C33" s="557">
        <v>130</v>
      </c>
      <c r="D33" s="557">
        <v>482</v>
      </c>
      <c r="E33" s="209">
        <f t="shared" si="5"/>
        <v>2400.941545704198</v>
      </c>
      <c r="F33" s="209">
        <f>+C33/Q33*10000</f>
        <v>2826.086956521739</v>
      </c>
      <c r="G33" s="209">
        <f t="shared" si="2"/>
        <v>2307.3240785064627</v>
      </c>
      <c r="H33" s="207">
        <v>510</v>
      </c>
      <c r="I33" s="208">
        <v>113</v>
      </c>
      <c r="J33" s="208">
        <v>397</v>
      </c>
      <c r="K33" s="209">
        <v>1901.5659955257272</v>
      </c>
      <c r="L33" s="209">
        <v>2310.838445807771</v>
      </c>
      <c r="M33" s="209">
        <v>1810.3055175558598</v>
      </c>
      <c r="N33" s="166"/>
      <c r="O33" s="445" t="s">
        <v>181</v>
      </c>
      <c r="P33" s="211">
        <f t="shared" si="3"/>
        <v>2549</v>
      </c>
      <c r="Q33" s="558">
        <v>460</v>
      </c>
      <c r="R33" s="559">
        <v>2089</v>
      </c>
    </row>
    <row r="34" spans="1:18" ht="33.75" customHeight="1">
      <c r="A34" s="210" t="s">
        <v>182</v>
      </c>
      <c r="B34" s="207">
        <f t="shared" si="4"/>
        <v>175</v>
      </c>
      <c r="C34" s="557">
        <v>34</v>
      </c>
      <c r="D34" s="557">
        <v>141</v>
      </c>
      <c r="E34" s="209">
        <f t="shared" si="5"/>
        <v>3888.888888888889</v>
      </c>
      <c r="F34" s="209">
        <f t="shared" si="6"/>
        <v>7555.555555555556</v>
      </c>
      <c r="G34" s="209">
        <f t="shared" si="2"/>
        <v>3481.4814814814813</v>
      </c>
      <c r="H34" s="207">
        <v>126</v>
      </c>
      <c r="I34" s="208">
        <v>24</v>
      </c>
      <c r="J34" s="208">
        <v>102</v>
      </c>
      <c r="K34" s="209">
        <v>2470.5882352941176</v>
      </c>
      <c r="L34" s="209">
        <v>3333.333333333333</v>
      </c>
      <c r="M34" s="209">
        <v>2328.767123287671</v>
      </c>
      <c r="N34" s="166"/>
      <c r="O34" s="445" t="s">
        <v>182</v>
      </c>
      <c r="P34" s="211">
        <f t="shared" si="3"/>
        <v>450</v>
      </c>
      <c r="Q34" s="558">
        <v>45</v>
      </c>
      <c r="R34" s="559">
        <v>405</v>
      </c>
    </row>
    <row r="35" spans="1:18" ht="33.75" customHeight="1" thickBot="1">
      <c r="A35" s="210" t="s">
        <v>23</v>
      </c>
      <c r="B35" s="207">
        <f t="shared" si="4"/>
        <v>0</v>
      </c>
      <c r="C35" s="557">
        <v>0</v>
      </c>
      <c r="D35" s="557">
        <v>0</v>
      </c>
      <c r="E35" s="215" t="s">
        <v>648</v>
      </c>
      <c r="F35" s="215" t="s">
        <v>648</v>
      </c>
      <c r="G35" s="215" t="s">
        <v>648</v>
      </c>
      <c r="H35" s="207">
        <v>1</v>
      </c>
      <c r="I35" s="208">
        <v>1</v>
      </c>
      <c r="J35" s="208">
        <v>0</v>
      </c>
      <c r="K35" s="215" t="s">
        <v>110</v>
      </c>
      <c r="L35" s="215" t="s">
        <v>110</v>
      </c>
      <c r="M35" s="215" t="s">
        <v>110</v>
      </c>
      <c r="N35" s="166"/>
      <c r="O35" s="445" t="s">
        <v>23</v>
      </c>
      <c r="P35" s="211">
        <f t="shared" si="3"/>
        <v>14684</v>
      </c>
      <c r="Q35" s="558">
        <v>8252</v>
      </c>
      <c r="R35" s="559">
        <v>6432</v>
      </c>
    </row>
    <row r="36" spans="1:18" ht="18" thickBot="1">
      <c r="A36" s="721" t="s">
        <v>183</v>
      </c>
      <c r="B36" s="721"/>
      <c r="C36" s="721"/>
      <c r="D36" s="721"/>
      <c r="E36" s="721"/>
      <c r="F36" s="721"/>
      <c r="G36" s="721"/>
      <c r="H36" s="721"/>
      <c r="I36" s="113"/>
      <c r="J36" s="113"/>
      <c r="K36" s="114"/>
      <c r="L36" s="114"/>
      <c r="M36" s="114"/>
      <c r="N36" s="18"/>
      <c r="O36" s="449" t="s">
        <v>491</v>
      </c>
      <c r="P36" s="450">
        <f>SUM(Q36:R36)</f>
        <v>0</v>
      </c>
      <c r="Q36" s="560"/>
      <c r="R36" s="561"/>
    </row>
    <row r="37" spans="2:16" ht="18" thickTop="1">
      <c r="B37" s="131"/>
      <c r="C37" s="131"/>
      <c r="D37" s="131"/>
      <c r="E37" s="80"/>
      <c r="F37" s="80"/>
      <c r="G37" s="80"/>
      <c r="H37" s="131"/>
      <c r="I37" s="131"/>
      <c r="J37" s="131"/>
      <c r="K37" s="80"/>
      <c r="L37" s="80"/>
      <c r="M37" s="80"/>
      <c r="N37" s="18"/>
      <c r="O37" s="18"/>
      <c r="P37" s="191"/>
    </row>
    <row r="38" spans="1:18" ht="17.25">
      <c r="A38" s="18"/>
      <c r="B38" s="131"/>
      <c r="C38" s="131"/>
      <c r="D38" s="131"/>
      <c r="E38" s="80"/>
      <c r="F38" s="80"/>
      <c r="G38" s="80"/>
      <c r="H38" s="131"/>
      <c r="I38" s="131"/>
      <c r="J38" s="131"/>
      <c r="K38" s="80"/>
      <c r="L38" s="722" t="s">
        <v>24</v>
      </c>
      <c r="M38" s="722"/>
      <c r="N38" s="18"/>
      <c r="O38" s="18"/>
      <c r="Q38" s="192">
        <f>SUM(Q9:Q36)</f>
        <v>670180</v>
      </c>
      <c r="R38" s="192">
        <f>SUM(R9:R36)</f>
        <v>750291</v>
      </c>
    </row>
    <row r="39" spans="1:15" ht="17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</sheetData>
  <mergeCells count="11">
    <mergeCell ref="O5:R5"/>
    <mergeCell ref="A36:H36"/>
    <mergeCell ref="L38:M38"/>
    <mergeCell ref="A1:J1"/>
    <mergeCell ref="B3:G3"/>
    <mergeCell ref="B4:D4"/>
    <mergeCell ref="E4:G4"/>
    <mergeCell ref="H4:J4"/>
    <mergeCell ref="H3:M3"/>
    <mergeCell ref="K4:M4"/>
    <mergeCell ref="K2:M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92"/>
  <sheetViews>
    <sheetView showGridLines="0" view="pageBreakPreview" zoomScaleSheetLayoutView="100" workbookViewId="0" topLeftCell="A1">
      <selection activeCell="Z10" sqref="Z10"/>
    </sheetView>
  </sheetViews>
  <sheetFormatPr defaultColWidth="8.83203125" defaultRowHeight="18"/>
  <cols>
    <col min="1" max="1" width="8.66015625" style="0" customWidth="1"/>
    <col min="2" max="13" width="7.66015625" style="0" customWidth="1"/>
    <col min="14" max="14" width="8.66015625" style="0" customWidth="1"/>
    <col min="15" max="25" width="7.66015625" style="0" customWidth="1"/>
    <col min="26" max="26" width="8.33203125" style="0" customWidth="1"/>
  </cols>
  <sheetData>
    <row r="1" spans="1:26" ht="22.5" customHeight="1">
      <c r="A1" s="725" t="s">
        <v>184</v>
      </c>
      <c r="B1" s="725"/>
      <c r="C1" s="725"/>
      <c r="D1" s="725"/>
      <c r="E1" s="725"/>
      <c r="F1" s="725"/>
      <c r="G1" s="725"/>
      <c r="H1" s="725"/>
      <c r="I1" s="725"/>
      <c r="J1" s="725"/>
      <c r="K1" s="131"/>
      <c r="L1" s="131"/>
      <c r="M1" s="131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2.5" customHeight="1" thickBot="1">
      <c r="A2" s="723" t="s">
        <v>649</v>
      </c>
      <c r="B2" s="723"/>
      <c r="C2" s="723"/>
      <c r="D2" s="723"/>
      <c r="E2" s="723"/>
      <c r="F2" s="723"/>
      <c r="G2" s="216"/>
      <c r="H2" s="216"/>
      <c r="I2" s="216"/>
      <c r="J2" s="216"/>
      <c r="K2" s="216"/>
      <c r="L2" s="216"/>
      <c r="M2" s="129" t="s">
        <v>592</v>
      </c>
      <c r="N2" s="724" t="s">
        <v>650</v>
      </c>
      <c r="O2" s="724"/>
      <c r="P2" s="724"/>
      <c r="Q2" s="724"/>
      <c r="R2" s="724"/>
      <c r="S2" s="724"/>
      <c r="T2" s="724"/>
      <c r="U2" s="724"/>
      <c r="V2" s="217"/>
      <c r="W2" s="217"/>
      <c r="X2" s="217"/>
      <c r="Y2" s="217"/>
      <c r="Z2" s="129" t="str">
        <f>M2</f>
        <v>平成22年</v>
      </c>
    </row>
    <row r="3" spans="1:26" ht="42" customHeight="1">
      <c r="A3" s="84"/>
      <c r="B3" s="218" t="s">
        <v>185</v>
      </c>
      <c r="C3" s="219" t="s">
        <v>60</v>
      </c>
      <c r="D3" s="218" t="s">
        <v>118</v>
      </c>
      <c r="E3" s="220" t="s">
        <v>39</v>
      </c>
      <c r="F3" s="221" t="s">
        <v>186</v>
      </c>
      <c r="G3" s="221" t="s">
        <v>45</v>
      </c>
      <c r="H3" s="221" t="s">
        <v>52</v>
      </c>
      <c r="I3" s="221" t="s">
        <v>55</v>
      </c>
      <c r="J3" s="221" t="s">
        <v>187</v>
      </c>
      <c r="K3" s="221" t="s">
        <v>50</v>
      </c>
      <c r="L3" s="221" t="s">
        <v>188</v>
      </c>
      <c r="M3" s="221" t="s">
        <v>189</v>
      </c>
      <c r="N3" s="20" t="s">
        <v>492</v>
      </c>
      <c r="O3" s="221" t="s">
        <v>185</v>
      </c>
      <c r="P3" s="222" t="s">
        <v>60</v>
      </c>
      <c r="Q3" s="221" t="s">
        <v>118</v>
      </c>
      <c r="R3" s="220" t="s">
        <v>39</v>
      </c>
      <c r="S3" s="221" t="s">
        <v>186</v>
      </c>
      <c r="T3" s="221" t="s">
        <v>45</v>
      </c>
      <c r="U3" s="221" t="s">
        <v>52</v>
      </c>
      <c r="V3" s="221" t="s">
        <v>55</v>
      </c>
      <c r="W3" s="221" t="s">
        <v>187</v>
      </c>
      <c r="X3" s="221" t="s">
        <v>50</v>
      </c>
      <c r="Y3" s="221" t="s">
        <v>188</v>
      </c>
      <c r="Z3" s="221" t="s">
        <v>189</v>
      </c>
    </row>
    <row r="4" spans="1:26" ht="17.25">
      <c r="A4" s="726" t="s">
        <v>190</v>
      </c>
      <c r="B4" s="223">
        <f>+B7+B10+B13+B16+B19+B22+B25+B28+B31+B34</f>
        <v>1837</v>
      </c>
      <c r="C4" s="8">
        <f aca="true" t="shared" si="0" ref="C4:K4">+C7+C10+C13+C16+C19+C22+C25+C28+C31+C34</f>
        <v>75</v>
      </c>
      <c r="D4" s="8">
        <f t="shared" si="0"/>
        <v>40</v>
      </c>
      <c r="E4" s="8">
        <f t="shared" si="0"/>
        <v>452</v>
      </c>
      <c r="F4" s="8">
        <f>+F7+F10+F13+F16+F19+F22+F25+F28+F31+F34</f>
        <v>404</v>
      </c>
      <c r="G4" s="8">
        <f>+G7+G10+G13+G16+G19+G22+G25+G28+G31+G34</f>
        <v>554</v>
      </c>
      <c r="H4" s="8">
        <f>+H7+H10+H13+H16+H19+H22+H25+H28+H31+H34</f>
        <v>90</v>
      </c>
      <c r="I4" s="8">
        <f t="shared" si="0"/>
        <v>70</v>
      </c>
      <c r="J4" s="8">
        <f>+J7+J10+J13+J16+J19+J22+J25+J28+J31+J34</f>
        <v>209</v>
      </c>
      <c r="K4" s="8">
        <f t="shared" si="0"/>
        <v>240</v>
      </c>
      <c r="L4" s="8">
        <f>+L7+L10+L13+L16+L19+L22+L25+L28+L31+L34</f>
        <v>1293</v>
      </c>
      <c r="M4" s="8">
        <f>+M7+M10+M13+M16+M19+M22+M25+M28+M31+M34</f>
        <v>5264</v>
      </c>
      <c r="N4" s="726" t="s">
        <v>190</v>
      </c>
      <c r="O4" s="223">
        <f aca="true" t="shared" si="1" ref="O4:Y4">+O7+O10+O13+O16+O19+O22+O25+O28+O31+O34</f>
        <v>3310</v>
      </c>
      <c r="P4" s="8">
        <f t="shared" si="1"/>
        <v>125</v>
      </c>
      <c r="Q4" s="8">
        <f t="shared" si="1"/>
        <v>92</v>
      </c>
      <c r="R4" s="8">
        <f t="shared" si="1"/>
        <v>1092</v>
      </c>
      <c r="S4" s="8">
        <f t="shared" si="1"/>
        <v>844</v>
      </c>
      <c r="T4" s="8">
        <f t="shared" si="1"/>
        <v>1059</v>
      </c>
      <c r="U4" s="8">
        <f t="shared" si="1"/>
        <v>126</v>
      </c>
      <c r="V4" s="8">
        <f t="shared" si="1"/>
        <v>177</v>
      </c>
      <c r="W4" s="8">
        <f t="shared" si="1"/>
        <v>355</v>
      </c>
      <c r="X4" s="8">
        <f t="shared" si="1"/>
        <v>341</v>
      </c>
      <c r="Y4" s="8">
        <f t="shared" si="1"/>
        <v>2574</v>
      </c>
      <c r="Z4" s="8">
        <f>+Z7+Z10+Z13+Z16+Z19+Z22+Z25+Z28+Z31+Z34</f>
        <v>10095</v>
      </c>
    </row>
    <row r="5" spans="1:26" ht="17.25">
      <c r="A5" s="727"/>
      <c r="B5" s="225">
        <f>+B4/$M$4</f>
        <v>0.3489741641337386</v>
      </c>
      <c r="C5" s="226">
        <f>+C4/$M$4</f>
        <v>0.014247720364741642</v>
      </c>
      <c r="D5" s="226">
        <f>+D4/$M$4</f>
        <v>0.007598784194528876</v>
      </c>
      <c r="E5" s="226">
        <f aca="true" t="shared" si="2" ref="E5:M5">+E4/$M$4</f>
        <v>0.0858662613981763</v>
      </c>
      <c r="F5" s="226">
        <f t="shared" si="2"/>
        <v>0.07674772036474165</v>
      </c>
      <c r="G5" s="226">
        <f t="shared" si="2"/>
        <v>0.10524316109422492</v>
      </c>
      <c r="H5" s="226">
        <f t="shared" si="2"/>
        <v>0.01709726443768997</v>
      </c>
      <c r="I5" s="226">
        <f t="shared" si="2"/>
        <v>0.013297872340425532</v>
      </c>
      <c r="J5" s="226">
        <f t="shared" si="2"/>
        <v>0.03970364741641337</v>
      </c>
      <c r="K5" s="226">
        <f t="shared" si="2"/>
        <v>0.04559270516717325</v>
      </c>
      <c r="L5" s="226">
        <f>+L4/$M$4</f>
        <v>0.2456306990881459</v>
      </c>
      <c r="M5" s="226">
        <f t="shared" si="2"/>
        <v>1</v>
      </c>
      <c r="N5" s="727"/>
      <c r="O5" s="227">
        <f>+O4/$Z$4</f>
        <v>0.32788509162951956</v>
      </c>
      <c r="P5" s="228">
        <f aca="true" t="shared" si="3" ref="P5:Z5">+P4/$Z$4</f>
        <v>0.012382367508667657</v>
      </c>
      <c r="Q5" s="228">
        <f t="shared" si="3"/>
        <v>0.009113422486379396</v>
      </c>
      <c r="R5" s="228">
        <f t="shared" si="3"/>
        <v>0.10817236255572066</v>
      </c>
      <c r="S5" s="228">
        <f t="shared" si="3"/>
        <v>0.08360574541852402</v>
      </c>
      <c r="T5" s="228">
        <f t="shared" si="3"/>
        <v>0.1049034175334324</v>
      </c>
      <c r="U5" s="228">
        <f t="shared" si="3"/>
        <v>0.012481426448737</v>
      </c>
      <c r="V5" s="228">
        <f t="shared" si="3"/>
        <v>0.017533432392273403</v>
      </c>
      <c r="W5" s="228">
        <f t="shared" si="3"/>
        <v>0.03516592372461615</v>
      </c>
      <c r="X5" s="228">
        <f t="shared" si="3"/>
        <v>0.03377909856364537</v>
      </c>
      <c r="Y5" s="228">
        <f t="shared" si="3"/>
        <v>0.2549777117384844</v>
      </c>
      <c r="Z5" s="228">
        <f t="shared" si="3"/>
        <v>1</v>
      </c>
    </row>
    <row r="6" spans="1:26" ht="6.75" customHeight="1">
      <c r="A6" s="224"/>
      <c r="B6" s="225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4"/>
      <c r="O6" s="227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</row>
    <row r="7" spans="1:26" ht="17.25">
      <c r="A7" s="728" t="s">
        <v>191</v>
      </c>
      <c r="B7" s="562">
        <v>1</v>
      </c>
      <c r="C7" s="563">
        <v>0</v>
      </c>
      <c r="D7" s="564">
        <v>0</v>
      </c>
      <c r="E7" s="564">
        <v>4</v>
      </c>
      <c r="F7" s="565">
        <v>0</v>
      </c>
      <c r="G7" s="565">
        <v>0</v>
      </c>
      <c r="H7" s="564">
        <v>0</v>
      </c>
      <c r="I7" s="564">
        <v>0</v>
      </c>
      <c r="J7" s="565">
        <v>3</v>
      </c>
      <c r="K7" s="564">
        <v>0</v>
      </c>
      <c r="L7" s="565">
        <v>3</v>
      </c>
      <c r="M7" s="566">
        <f>SUM(B7:L7)</f>
        <v>11</v>
      </c>
      <c r="N7" s="728" t="s">
        <v>191</v>
      </c>
      <c r="O7" s="229">
        <f aca="true" t="shared" si="4" ref="O7:Z8">+B7+B42</f>
        <v>3</v>
      </c>
      <c r="P7" s="1">
        <f t="shared" si="4"/>
        <v>0</v>
      </c>
      <c r="Q7" s="1">
        <f t="shared" si="4"/>
        <v>0</v>
      </c>
      <c r="R7" s="6">
        <f t="shared" si="4"/>
        <v>4</v>
      </c>
      <c r="S7" s="1">
        <f t="shared" si="4"/>
        <v>0</v>
      </c>
      <c r="T7" s="6">
        <f t="shared" si="4"/>
        <v>1</v>
      </c>
      <c r="U7" s="1">
        <f t="shared" si="4"/>
        <v>0</v>
      </c>
      <c r="V7" s="1">
        <f t="shared" si="4"/>
        <v>0</v>
      </c>
      <c r="W7" s="6">
        <f t="shared" si="4"/>
        <v>3</v>
      </c>
      <c r="X7" s="1">
        <f t="shared" si="4"/>
        <v>0</v>
      </c>
      <c r="Y7" s="6">
        <f t="shared" si="4"/>
        <v>13</v>
      </c>
      <c r="Z7" s="6">
        <f t="shared" si="4"/>
        <v>24</v>
      </c>
    </row>
    <row r="8" spans="1:26" ht="17.25">
      <c r="A8" s="727"/>
      <c r="B8" s="567">
        <f>+B7/$M$7</f>
        <v>0.09090909090909091</v>
      </c>
      <c r="C8" s="564">
        <v>0</v>
      </c>
      <c r="D8" s="564">
        <v>0</v>
      </c>
      <c r="E8" s="567">
        <f>+E7/$M$7</f>
        <v>0.36363636363636365</v>
      </c>
      <c r="F8" s="564">
        <v>0</v>
      </c>
      <c r="G8" s="564">
        <v>0</v>
      </c>
      <c r="H8" s="564">
        <v>0</v>
      </c>
      <c r="I8" s="564">
        <v>0</v>
      </c>
      <c r="J8" s="567">
        <f>+J7/$M$7</f>
        <v>0.2727272727272727</v>
      </c>
      <c r="K8" s="564">
        <v>0</v>
      </c>
      <c r="L8" s="567">
        <f>+L7/$M$7</f>
        <v>0.2727272727272727</v>
      </c>
      <c r="M8" s="230">
        <f>+M7/$M$7</f>
        <v>1</v>
      </c>
      <c r="N8" s="727"/>
      <c r="O8" s="228">
        <f>+O7/$Z$7</f>
        <v>0.125</v>
      </c>
      <c r="P8" s="1">
        <f>+C8+C43</f>
        <v>0</v>
      </c>
      <c r="Q8" s="1">
        <f>+D8+D43</f>
        <v>0</v>
      </c>
      <c r="R8" s="228">
        <f>+R7/$Z$7</f>
        <v>0.16666666666666666</v>
      </c>
      <c r="S8" s="1">
        <f>+F8+F43</f>
        <v>0</v>
      </c>
      <c r="T8" s="228">
        <f>+T7/$Z$7</f>
        <v>0.041666666666666664</v>
      </c>
      <c r="U8" s="1">
        <f t="shared" si="4"/>
        <v>0</v>
      </c>
      <c r="V8" s="1">
        <f>+I8+I43</f>
        <v>0</v>
      </c>
      <c r="W8" s="228">
        <f>+W7/$Z$7</f>
        <v>0.125</v>
      </c>
      <c r="X8" s="1">
        <f>+K8+K43</f>
        <v>0</v>
      </c>
      <c r="Y8" s="228">
        <f>+Y7/$Z$7</f>
        <v>0.5416666666666666</v>
      </c>
      <c r="Z8" s="228">
        <f>+Z7/$Z$7</f>
        <v>1</v>
      </c>
    </row>
    <row r="9" spans="1:26" ht="7.5" customHeight="1">
      <c r="A9" s="224"/>
      <c r="B9" s="562">
        <v>0</v>
      </c>
      <c r="C9" s="564"/>
      <c r="D9" s="564"/>
      <c r="E9" s="564">
        <v>0</v>
      </c>
      <c r="F9" s="565"/>
      <c r="G9" s="567"/>
      <c r="H9" s="564"/>
      <c r="I9" s="564"/>
      <c r="J9" s="567"/>
      <c r="K9" s="564"/>
      <c r="L9" s="567"/>
      <c r="M9" s="230"/>
      <c r="N9" s="224"/>
      <c r="O9" s="568">
        <f>+B9+B44</f>
        <v>0</v>
      </c>
      <c r="P9" s="1"/>
      <c r="Q9" s="1"/>
      <c r="R9" s="228"/>
      <c r="S9" s="1"/>
      <c r="T9" s="228"/>
      <c r="U9" s="1"/>
      <c r="V9" s="1"/>
      <c r="W9" s="228"/>
      <c r="X9" s="1"/>
      <c r="Y9" s="228"/>
      <c r="Z9" s="228"/>
    </row>
    <row r="10" spans="1:26" ht="17.25">
      <c r="A10" s="728" t="s">
        <v>192</v>
      </c>
      <c r="B10" s="564">
        <v>0</v>
      </c>
      <c r="C10" s="563">
        <v>0</v>
      </c>
      <c r="D10" s="564">
        <v>0</v>
      </c>
      <c r="E10" s="565">
        <v>0</v>
      </c>
      <c r="F10" s="565">
        <v>0</v>
      </c>
      <c r="G10" s="564">
        <v>0</v>
      </c>
      <c r="H10" s="564">
        <v>0</v>
      </c>
      <c r="I10" s="565">
        <v>0</v>
      </c>
      <c r="J10" s="565">
        <v>2</v>
      </c>
      <c r="K10" s="565">
        <v>3</v>
      </c>
      <c r="L10" s="565">
        <v>3</v>
      </c>
      <c r="M10" s="566">
        <f>SUM(B10:L10)</f>
        <v>8</v>
      </c>
      <c r="N10" s="728" t="s">
        <v>192</v>
      </c>
      <c r="O10" s="229">
        <f aca="true" t="shared" si="5" ref="O10:Z11">+B10+B45</f>
        <v>1</v>
      </c>
      <c r="P10" s="1">
        <f t="shared" si="5"/>
        <v>0</v>
      </c>
      <c r="Q10" s="1">
        <f t="shared" si="5"/>
        <v>0</v>
      </c>
      <c r="R10" s="1">
        <f t="shared" si="5"/>
        <v>0</v>
      </c>
      <c r="S10" s="1">
        <f t="shared" si="5"/>
        <v>0</v>
      </c>
      <c r="T10" s="1">
        <f t="shared" si="5"/>
        <v>0</v>
      </c>
      <c r="U10" s="1">
        <f t="shared" si="5"/>
        <v>0</v>
      </c>
      <c r="V10" s="1">
        <f t="shared" si="5"/>
        <v>0</v>
      </c>
      <c r="W10" s="6">
        <f t="shared" si="5"/>
        <v>2</v>
      </c>
      <c r="X10" s="6">
        <f t="shared" si="5"/>
        <v>5</v>
      </c>
      <c r="Y10" s="6">
        <f t="shared" si="5"/>
        <v>3</v>
      </c>
      <c r="Z10" s="6">
        <f t="shared" si="5"/>
        <v>11</v>
      </c>
    </row>
    <row r="11" spans="1:26" ht="17.25">
      <c r="A11" s="727"/>
      <c r="B11" s="564">
        <v>0</v>
      </c>
      <c r="C11" s="564">
        <v>0</v>
      </c>
      <c r="D11" s="564">
        <v>0</v>
      </c>
      <c r="E11" s="564">
        <v>0</v>
      </c>
      <c r="F11" s="564">
        <v>0</v>
      </c>
      <c r="G11" s="564">
        <v>0</v>
      </c>
      <c r="H11" s="564">
        <v>0</v>
      </c>
      <c r="I11" s="564">
        <v>0</v>
      </c>
      <c r="J11" s="569">
        <f>+J10/$M$10</f>
        <v>0.25</v>
      </c>
      <c r="K11" s="569">
        <f>+K10/$M$10</f>
        <v>0.375</v>
      </c>
      <c r="L11" s="569">
        <f>+L10/$M$10</f>
        <v>0.375</v>
      </c>
      <c r="M11" s="226">
        <f>+M10/$M$10</f>
        <v>1</v>
      </c>
      <c r="N11" s="727"/>
      <c r="O11" s="227">
        <f>+O10/$Z$10</f>
        <v>0.09090909090909091</v>
      </c>
      <c r="P11" s="1">
        <f>+C11+C46</f>
        <v>0</v>
      </c>
      <c r="Q11" s="1">
        <f>+D11+D46</f>
        <v>0</v>
      </c>
      <c r="R11" s="1">
        <f>+E11+E46</f>
        <v>0</v>
      </c>
      <c r="S11" s="1">
        <f>+F11+F46</f>
        <v>0</v>
      </c>
      <c r="T11" s="1">
        <f t="shared" si="5"/>
        <v>0</v>
      </c>
      <c r="U11" s="1">
        <f>+H11+H46</f>
        <v>0</v>
      </c>
      <c r="V11" s="1">
        <f>+I11+I46</f>
        <v>0</v>
      </c>
      <c r="W11" s="228">
        <f>+W10/$Z$10</f>
        <v>0.18181818181818182</v>
      </c>
      <c r="X11" s="228">
        <f>+X10/$Z$10</f>
        <v>0.45454545454545453</v>
      </c>
      <c r="Y11" s="228">
        <f>+Y10/$Z$10</f>
        <v>0.2727272727272727</v>
      </c>
      <c r="Z11" s="228">
        <f>+Z10/$Z$10</f>
        <v>1</v>
      </c>
    </row>
    <row r="12" spans="1:26" ht="7.5" customHeight="1">
      <c r="A12" s="224"/>
      <c r="B12" s="570"/>
      <c r="C12" s="564"/>
      <c r="D12" s="564"/>
      <c r="E12" s="564">
        <v>0</v>
      </c>
      <c r="F12" s="564"/>
      <c r="G12" s="564">
        <v>0</v>
      </c>
      <c r="H12" s="564"/>
      <c r="I12" s="565"/>
      <c r="J12" s="569"/>
      <c r="K12" s="569"/>
      <c r="L12" s="569"/>
      <c r="M12" s="226"/>
      <c r="N12" s="224"/>
      <c r="O12" s="227"/>
      <c r="P12" s="1"/>
      <c r="Q12" s="1"/>
      <c r="R12" s="228"/>
      <c r="S12" s="1"/>
      <c r="T12" s="1"/>
      <c r="U12" s="1"/>
      <c r="V12" s="1"/>
      <c r="W12" s="228"/>
      <c r="X12" s="228"/>
      <c r="Y12" s="228"/>
      <c r="Z12" s="228"/>
    </row>
    <row r="13" spans="1:26" ht="17.25">
      <c r="A13" s="728" t="s">
        <v>193</v>
      </c>
      <c r="B13" s="571">
        <v>6</v>
      </c>
      <c r="C13" s="563">
        <v>0</v>
      </c>
      <c r="D13" s="564">
        <v>0</v>
      </c>
      <c r="E13" s="565">
        <v>1</v>
      </c>
      <c r="F13" s="565">
        <v>0</v>
      </c>
      <c r="G13" s="564">
        <v>0</v>
      </c>
      <c r="H13" s="564">
        <v>0</v>
      </c>
      <c r="I13" s="564">
        <v>0</v>
      </c>
      <c r="J13" s="565">
        <v>13</v>
      </c>
      <c r="K13" s="565">
        <v>36</v>
      </c>
      <c r="L13" s="565">
        <v>8</v>
      </c>
      <c r="M13" s="566">
        <f>SUM(B13:L13)</f>
        <v>64</v>
      </c>
      <c r="N13" s="728" t="s">
        <v>193</v>
      </c>
      <c r="O13" s="229">
        <f aca="true" t="shared" si="6" ref="O13:Z14">+B13+B48</f>
        <v>7</v>
      </c>
      <c r="P13" s="6">
        <f t="shared" si="6"/>
        <v>1</v>
      </c>
      <c r="Q13" s="6">
        <f t="shared" si="6"/>
        <v>0</v>
      </c>
      <c r="R13" s="6">
        <f t="shared" si="6"/>
        <v>1</v>
      </c>
      <c r="S13" s="6">
        <f t="shared" si="6"/>
        <v>0</v>
      </c>
      <c r="T13" s="6">
        <f t="shared" si="6"/>
        <v>0</v>
      </c>
      <c r="U13" s="6">
        <f t="shared" si="6"/>
        <v>0</v>
      </c>
      <c r="V13" s="6">
        <f t="shared" si="6"/>
        <v>0</v>
      </c>
      <c r="W13" s="6">
        <f t="shared" si="6"/>
        <v>15</v>
      </c>
      <c r="X13" s="6">
        <f t="shared" si="6"/>
        <v>44</v>
      </c>
      <c r="Y13" s="6">
        <f t="shared" si="6"/>
        <v>11</v>
      </c>
      <c r="Z13" s="6">
        <f t="shared" si="6"/>
        <v>79</v>
      </c>
    </row>
    <row r="14" spans="1:26" ht="17.25">
      <c r="A14" s="727"/>
      <c r="B14" s="570">
        <f>+B13/$M$13</f>
        <v>0.09375</v>
      </c>
      <c r="C14" s="564">
        <v>0</v>
      </c>
      <c r="D14" s="564">
        <v>0</v>
      </c>
      <c r="E14" s="569">
        <f>+E13/$M$13</f>
        <v>0.015625</v>
      </c>
      <c r="F14" s="564">
        <v>0</v>
      </c>
      <c r="G14" s="564">
        <v>0</v>
      </c>
      <c r="H14" s="564">
        <v>0</v>
      </c>
      <c r="I14" s="564">
        <v>0</v>
      </c>
      <c r="J14" s="569">
        <f>+J13/$M$13</f>
        <v>0.203125</v>
      </c>
      <c r="K14" s="569">
        <f>+K13/$M$13</f>
        <v>0.5625</v>
      </c>
      <c r="L14" s="569">
        <f>+L13/$M$13</f>
        <v>0.125</v>
      </c>
      <c r="M14" s="226">
        <f>+M13/$M$13</f>
        <v>1</v>
      </c>
      <c r="N14" s="727"/>
      <c r="O14" s="227">
        <f>+O13/$Z$13</f>
        <v>0.08860759493670886</v>
      </c>
      <c r="P14" s="228">
        <f>+P13/$Z$13</f>
        <v>0.012658227848101266</v>
      </c>
      <c r="Q14" s="6">
        <f>+D14+Q7</f>
        <v>0</v>
      </c>
      <c r="R14" s="228">
        <f aca="true" t="shared" si="7" ref="R14:Z14">+R13/$Z$13</f>
        <v>0.012658227848101266</v>
      </c>
      <c r="S14" s="1">
        <f>+F14+F49</f>
        <v>0</v>
      </c>
      <c r="T14" s="1">
        <f>+G14+G49</f>
        <v>0</v>
      </c>
      <c r="U14" s="6">
        <f t="shared" si="6"/>
        <v>0</v>
      </c>
      <c r="V14" s="6">
        <f>+I14+I49</f>
        <v>0</v>
      </c>
      <c r="W14" s="228">
        <f t="shared" si="7"/>
        <v>0.189873417721519</v>
      </c>
      <c r="X14" s="228">
        <f t="shared" si="7"/>
        <v>0.5569620253164557</v>
      </c>
      <c r="Y14" s="228">
        <f t="shared" si="7"/>
        <v>0.13924050632911392</v>
      </c>
      <c r="Z14" s="228">
        <f t="shared" si="7"/>
        <v>1</v>
      </c>
    </row>
    <row r="15" spans="1:26" ht="7.5" customHeight="1">
      <c r="A15" s="224"/>
      <c r="B15" s="570"/>
      <c r="C15" s="564"/>
      <c r="D15" s="564"/>
      <c r="E15" s="569"/>
      <c r="F15" s="569"/>
      <c r="G15" s="564"/>
      <c r="H15" s="564"/>
      <c r="I15" s="564"/>
      <c r="J15" s="569"/>
      <c r="K15" s="569"/>
      <c r="L15" s="569"/>
      <c r="M15" s="226"/>
      <c r="N15" s="224"/>
      <c r="O15" s="227"/>
      <c r="P15" s="6"/>
      <c r="Q15" s="6"/>
      <c r="R15" s="228"/>
      <c r="S15" s="228"/>
      <c r="T15" s="6"/>
      <c r="U15" s="228"/>
      <c r="V15" s="6"/>
      <c r="W15" s="228"/>
      <c r="X15" s="228"/>
      <c r="Y15" s="228"/>
      <c r="Z15" s="228"/>
    </row>
    <row r="16" spans="1:26" ht="17.25">
      <c r="A16" s="728" t="s">
        <v>194</v>
      </c>
      <c r="B16" s="571">
        <v>12</v>
      </c>
      <c r="C16" s="563">
        <v>2</v>
      </c>
      <c r="D16" s="564">
        <v>0</v>
      </c>
      <c r="E16" s="565">
        <v>3</v>
      </c>
      <c r="F16" s="565">
        <v>6</v>
      </c>
      <c r="G16" s="564">
        <v>0</v>
      </c>
      <c r="H16" s="564">
        <v>3</v>
      </c>
      <c r="I16" s="564">
        <v>0</v>
      </c>
      <c r="J16" s="565">
        <v>11</v>
      </c>
      <c r="K16" s="565">
        <v>45</v>
      </c>
      <c r="L16" s="565">
        <v>17</v>
      </c>
      <c r="M16" s="566">
        <f>SUM(B16:L16)</f>
        <v>99</v>
      </c>
      <c r="N16" s="728" t="s">
        <v>194</v>
      </c>
      <c r="O16" s="229">
        <f aca="true" t="shared" si="8" ref="O16:Z17">+B16+B51</f>
        <v>31</v>
      </c>
      <c r="P16" s="6">
        <f t="shared" si="8"/>
        <v>2</v>
      </c>
      <c r="Q16" s="6">
        <f t="shared" si="8"/>
        <v>0</v>
      </c>
      <c r="R16" s="6">
        <f t="shared" si="8"/>
        <v>4</v>
      </c>
      <c r="S16" s="6">
        <f t="shared" si="8"/>
        <v>9</v>
      </c>
      <c r="T16" s="6">
        <f t="shared" si="8"/>
        <v>0</v>
      </c>
      <c r="U16" s="6">
        <f t="shared" si="8"/>
        <v>4</v>
      </c>
      <c r="V16" s="6">
        <f t="shared" si="8"/>
        <v>0</v>
      </c>
      <c r="W16" s="6">
        <f t="shared" si="8"/>
        <v>12</v>
      </c>
      <c r="X16" s="6">
        <f t="shared" si="8"/>
        <v>62</v>
      </c>
      <c r="Y16" s="6">
        <f t="shared" si="8"/>
        <v>27</v>
      </c>
      <c r="Z16" s="6">
        <f t="shared" si="8"/>
        <v>151</v>
      </c>
    </row>
    <row r="17" spans="1:26" ht="17.25">
      <c r="A17" s="727"/>
      <c r="B17" s="570">
        <f aca="true" t="shared" si="9" ref="B17:M17">+B16/$M$16</f>
        <v>0.12121212121212122</v>
      </c>
      <c r="C17" s="569">
        <f t="shared" si="9"/>
        <v>0.020202020202020204</v>
      </c>
      <c r="D17" s="564">
        <v>0</v>
      </c>
      <c r="E17" s="569">
        <f t="shared" si="9"/>
        <v>0.030303030303030304</v>
      </c>
      <c r="F17" s="569">
        <f t="shared" si="9"/>
        <v>0.06060606060606061</v>
      </c>
      <c r="G17" s="564">
        <v>0</v>
      </c>
      <c r="H17" s="569">
        <f t="shared" si="9"/>
        <v>0.030303030303030304</v>
      </c>
      <c r="I17" s="564">
        <v>0</v>
      </c>
      <c r="J17" s="569">
        <f t="shared" si="9"/>
        <v>0.1111111111111111</v>
      </c>
      <c r="K17" s="569">
        <f t="shared" si="9"/>
        <v>0.45454545454545453</v>
      </c>
      <c r="L17" s="569">
        <f t="shared" si="9"/>
        <v>0.1717171717171717</v>
      </c>
      <c r="M17" s="226">
        <f t="shared" si="9"/>
        <v>1</v>
      </c>
      <c r="N17" s="729"/>
      <c r="O17" s="227">
        <f>+O16/$Z$16</f>
        <v>0.2052980132450331</v>
      </c>
      <c r="P17" s="228">
        <f aca="true" t="shared" si="10" ref="P17:Z17">+P16/$Z$16</f>
        <v>0.013245033112582781</v>
      </c>
      <c r="Q17" s="6">
        <f t="shared" si="8"/>
        <v>0</v>
      </c>
      <c r="R17" s="228">
        <f t="shared" si="10"/>
        <v>0.026490066225165563</v>
      </c>
      <c r="S17" s="228">
        <f t="shared" si="10"/>
        <v>0.059602649006622516</v>
      </c>
      <c r="T17" s="6">
        <f t="shared" si="8"/>
        <v>0</v>
      </c>
      <c r="U17" s="228">
        <f t="shared" si="10"/>
        <v>0.026490066225165563</v>
      </c>
      <c r="V17" s="6">
        <f t="shared" si="8"/>
        <v>0</v>
      </c>
      <c r="W17" s="228">
        <f t="shared" si="10"/>
        <v>0.07947019867549669</v>
      </c>
      <c r="X17" s="228">
        <f t="shared" si="10"/>
        <v>0.4105960264900662</v>
      </c>
      <c r="Y17" s="228">
        <f t="shared" si="10"/>
        <v>0.17880794701986755</v>
      </c>
      <c r="Z17" s="228">
        <f t="shared" si="10"/>
        <v>1</v>
      </c>
    </row>
    <row r="18" spans="1:26" ht="7.5" customHeight="1">
      <c r="A18" s="224"/>
      <c r="B18" s="570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226"/>
      <c r="N18" s="224"/>
      <c r="O18" s="227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</row>
    <row r="19" spans="1:26" ht="17.25">
      <c r="A19" s="728" t="s">
        <v>195</v>
      </c>
      <c r="B19" s="571">
        <v>26</v>
      </c>
      <c r="C19" s="564">
        <v>3</v>
      </c>
      <c r="D19" s="564">
        <v>0</v>
      </c>
      <c r="E19" s="565">
        <v>14</v>
      </c>
      <c r="F19" s="565">
        <v>11</v>
      </c>
      <c r="G19" s="564">
        <v>3</v>
      </c>
      <c r="H19" s="564">
        <v>15</v>
      </c>
      <c r="I19" s="564">
        <v>0</v>
      </c>
      <c r="J19" s="565">
        <v>5</v>
      </c>
      <c r="K19" s="565">
        <v>36</v>
      </c>
      <c r="L19" s="565">
        <v>50</v>
      </c>
      <c r="M19" s="566">
        <f>SUM(B19:L19)</f>
        <v>163</v>
      </c>
      <c r="N19" s="728" t="s">
        <v>195</v>
      </c>
      <c r="O19" s="229">
        <f aca="true" t="shared" si="11" ref="O19:Z20">+B19+B54</f>
        <v>64</v>
      </c>
      <c r="P19" s="6">
        <f t="shared" si="11"/>
        <v>5</v>
      </c>
      <c r="Q19" s="6">
        <f t="shared" si="11"/>
        <v>1</v>
      </c>
      <c r="R19" s="6">
        <f t="shared" si="11"/>
        <v>16</v>
      </c>
      <c r="S19" s="6">
        <f t="shared" si="11"/>
        <v>19</v>
      </c>
      <c r="T19" s="6">
        <f t="shared" si="11"/>
        <v>5</v>
      </c>
      <c r="U19" s="6">
        <f t="shared" si="11"/>
        <v>16</v>
      </c>
      <c r="V19" s="6">
        <f t="shared" si="11"/>
        <v>0</v>
      </c>
      <c r="W19" s="6">
        <f t="shared" si="11"/>
        <v>8</v>
      </c>
      <c r="X19" s="6">
        <f t="shared" si="11"/>
        <v>54</v>
      </c>
      <c r="Y19" s="6">
        <f t="shared" si="11"/>
        <v>64</v>
      </c>
      <c r="Z19" s="6">
        <f t="shared" si="11"/>
        <v>252</v>
      </c>
    </row>
    <row r="20" spans="1:26" ht="17.25">
      <c r="A20" s="727"/>
      <c r="B20" s="570">
        <f>+B19/$M$19</f>
        <v>0.15950920245398773</v>
      </c>
      <c r="C20" s="569">
        <f aca="true" t="shared" si="12" ref="C20:M20">+C19/$M$19</f>
        <v>0.018404907975460124</v>
      </c>
      <c r="D20" s="564">
        <v>0</v>
      </c>
      <c r="E20" s="569">
        <f>+E19/$M$19</f>
        <v>0.08588957055214724</v>
      </c>
      <c r="F20" s="569">
        <f t="shared" si="12"/>
        <v>0.06748466257668712</v>
      </c>
      <c r="G20" s="569">
        <f t="shared" si="12"/>
        <v>0.018404907975460124</v>
      </c>
      <c r="H20" s="569">
        <f t="shared" si="12"/>
        <v>0.09202453987730061</v>
      </c>
      <c r="I20" s="564">
        <v>0</v>
      </c>
      <c r="J20" s="569">
        <f t="shared" si="12"/>
        <v>0.03067484662576687</v>
      </c>
      <c r="K20" s="569">
        <f t="shared" si="12"/>
        <v>0.22085889570552147</v>
      </c>
      <c r="L20" s="569">
        <f t="shared" si="12"/>
        <v>0.3067484662576687</v>
      </c>
      <c r="M20" s="226">
        <f t="shared" si="12"/>
        <v>1</v>
      </c>
      <c r="N20" s="727"/>
      <c r="O20" s="227">
        <f>+O19/$Z$19</f>
        <v>0.25396825396825395</v>
      </c>
      <c r="P20" s="228">
        <f aca="true" t="shared" si="13" ref="P20:Z20">+P19/$Z$19</f>
        <v>0.01984126984126984</v>
      </c>
      <c r="Q20" s="228">
        <f t="shared" si="13"/>
        <v>0.003968253968253968</v>
      </c>
      <c r="R20" s="228">
        <f t="shared" si="13"/>
        <v>0.06349206349206349</v>
      </c>
      <c r="S20" s="228">
        <f t="shared" si="13"/>
        <v>0.07539682539682539</v>
      </c>
      <c r="T20" s="228">
        <f t="shared" si="13"/>
        <v>0.01984126984126984</v>
      </c>
      <c r="U20" s="228">
        <f t="shared" si="13"/>
        <v>0.06349206349206349</v>
      </c>
      <c r="V20" s="6">
        <f t="shared" si="11"/>
        <v>0</v>
      </c>
      <c r="W20" s="228">
        <f t="shared" si="13"/>
        <v>0.031746031746031744</v>
      </c>
      <c r="X20" s="228">
        <f t="shared" si="13"/>
        <v>0.21428571428571427</v>
      </c>
      <c r="Y20" s="228">
        <f t="shared" si="13"/>
        <v>0.25396825396825395</v>
      </c>
      <c r="Z20" s="228">
        <f t="shared" si="13"/>
        <v>1</v>
      </c>
    </row>
    <row r="21" spans="1:26" ht="7.5" customHeight="1">
      <c r="A21" s="224"/>
      <c r="B21" s="570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226"/>
      <c r="N21" s="224"/>
      <c r="O21" s="227"/>
      <c r="P21" s="228"/>
      <c r="Q21" s="228"/>
      <c r="R21" s="228"/>
      <c r="S21" s="228"/>
      <c r="T21" s="228"/>
      <c r="U21" s="228"/>
      <c r="V21" s="6"/>
      <c r="W21" s="228"/>
      <c r="X21" s="228"/>
      <c r="Y21" s="228"/>
      <c r="Z21" s="228"/>
    </row>
    <row r="22" spans="1:26" ht="17.25">
      <c r="A22" s="728" t="s">
        <v>196</v>
      </c>
      <c r="B22" s="571">
        <v>157</v>
      </c>
      <c r="C22" s="564">
        <v>10</v>
      </c>
      <c r="D22" s="564">
        <v>8</v>
      </c>
      <c r="E22" s="565">
        <v>21</v>
      </c>
      <c r="F22" s="565">
        <v>32</v>
      </c>
      <c r="G22" s="564">
        <v>15</v>
      </c>
      <c r="H22" s="564">
        <v>20</v>
      </c>
      <c r="I22" s="564">
        <v>5</v>
      </c>
      <c r="J22" s="565">
        <v>19</v>
      </c>
      <c r="K22" s="565">
        <v>41</v>
      </c>
      <c r="L22" s="565">
        <v>100</v>
      </c>
      <c r="M22" s="566">
        <f>SUM(B22:L22)</f>
        <v>428</v>
      </c>
      <c r="N22" s="728" t="s">
        <v>196</v>
      </c>
      <c r="O22" s="229">
        <f aca="true" t="shared" si="14" ref="O22:Z22">+B22+B57</f>
        <v>303</v>
      </c>
      <c r="P22" s="6">
        <f t="shared" si="14"/>
        <v>10</v>
      </c>
      <c r="Q22" s="6">
        <f t="shared" si="14"/>
        <v>10</v>
      </c>
      <c r="R22" s="6">
        <f t="shared" si="14"/>
        <v>29</v>
      </c>
      <c r="S22" s="6">
        <f t="shared" si="14"/>
        <v>50</v>
      </c>
      <c r="T22" s="6">
        <f t="shared" si="14"/>
        <v>21</v>
      </c>
      <c r="U22" s="6">
        <f t="shared" si="14"/>
        <v>24</v>
      </c>
      <c r="V22" s="6">
        <f t="shared" si="14"/>
        <v>7</v>
      </c>
      <c r="W22" s="6">
        <f t="shared" si="14"/>
        <v>23</v>
      </c>
      <c r="X22" s="6">
        <f t="shared" si="14"/>
        <v>60</v>
      </c>
      <c r="Y22" s="6">
        <f t="shared" si="14"/>
        <v>137</v>
      </c>
      <c r="Z22" s="6">
        <f t="shared" si="14"/>
        <v>674</v>
      </c>
    </row>
    <row r="23" spans="1:26" ht="17.25">
      <c r="A23" s="727"/>
      <c r="B23" s="570">
        <f>+B22/$M$22</f>
        <v>0.36682242990654207</v>
      </c>
      <c r="C23" s="569">
        <f aca="true" t="shared" si="15" ref="C23:M23">+C22/$M$22</f>
        <v>0.02336448598130841</v>
      </c>
      <c r="D23" s="569">
        <f t="shared" si="15"/>
        <v>0.018691588785046728</v>
      </c>
      <c r="E23" s="569">
        <f t="shared" si="15"/>
        <v>0.04906542056074766</v>
      </c>
      <c r="F23" s="569">
        <f t="shared" si="15"/>
        <v>0.07476635514018691</v>
      </c>
      <c r="G23" s="569">
        <f t="shared" si="15"/>
        <v>0.035046728971962614</v>
      </c>
      <c r="H23" s="569">
        <f t="shared" si="15"/>
        <v>0.04672897196261682</v>
      </c>
      <c r="I23" s="569">
        <f>+I22/$M$22</f>
        <v>0.011682242990654205</v>
      </c>
      <c r="J23" s="569">
        <f t="shared" si="15"/>
        <v>0.04439252336448598</v>
      </c>
      <c r="K23" s="569">
        <f t="shared" si="15"/>
        <v>0.09579439252336448</v>
      </c>
      <c r="L23" s="569">
        <f t="shared" si="15"/>
        <v>0.2336448598130841</v>
      </c>
      <c r="M23" s="226">
        <f t="shared" si="15"/>
        <v>1</v>
      </c>
      <c r="N23" s="727"/>
      <c r="O23" s="227">
        <f>+O22/$Z$22</f>
        <v>0.4495548961424332</v>
      </c>
      <c r="P23" s="228">
        <f>+P22/$Z$22</f>
        <v>0.01483679525222552</v>
      </c>
      <c r="Q23" s="228">
        <f aca="true" t="shared" si="16" ref="Q23:Z23">+Q22/$Z$22</f>
        <v>0.01483679525222552</v>
      </c>
      <c r="R23" s="228">
        <f t="shared" si="16"/>
        <v>0.04302670623145401</v>
      </c>
      <c r="S23" s="228">
        <f t="shared" si="16"/>
        <v>0.07418397626112759</v>
      </c>
      <c r="T23" s="228">
        <f t="shared" si="16"/>
        <v>0.03115727002967359</v>
      </c>
      <c r="U23" s="228">
        <f t="shared" si="16"/>
        <v>0.03560830860534125</v>
      </c>
      <c r="V23" s="228">
        <f t="shared" si="16"/>
        <v>0.010385756676557863</v>
      </c>
      <c r="W23" s="228">
        <f t="shared" si="16"/>
        <v>0.03412462908011869</v>
      </c>
      <c r="X23" s="228">
        <f t="shared" si="16"/>
        <v>0.08902077151335312</v>
      </c>
      <c r="Y23" s="228">
        <f t="shared" si="16"/>
        <v>0.2032640949554896</v>
      </c>
      <c r="Z23" s="228">
        <f t="shared" si="16"/>
        <v>1</v>
      </c>
    </row>
    <row r="24" spans="1:26" ht="7.5" customHeight="1">
      <c r="A24" s="224"/>
      <c r="B24" s="570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226"/>
      <c r="N24" s="224"/>
      <c r="O24" s="227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</row>
    <row r="25" spans="1:26" ht="17.25">
      <c r="A25" s="728" t="s">
        <v>197</v>
      </c>
      <c r="B25" s="571">
        <v>437</v>
      </c>
      <c r="C25" s="564">
        <v>24</v>
      </c>
      <c r="D25" s="564">
        <v>12</v>
      </c>
      <c r="E25" s="565">
        <v>58</v>
      </c>
      <c r="F25" s="565">
        <v>71</v>
      </c>
      <c r="G25" s="564">
        <v>36</v>
      </c>
      <c r="H25" s="564">
        <v>32</v>
      </c>
      <c r="I25" s="564">
        <v>5</v>
      </c>
      <c r="J25" s="565">
        <v>34</v>
      </c>
      <c r="K25" s="565">
        <v>43</v>
      </c>
      <c r="L25" s="565">
        <v>191</v>
      </c>
      <c r="M25" s="566">
        <f>SUM(B25:L25)</f>
        <v>943</v>
      </c>
      <c r="N25" s="728" t="s">
        <v>197</v>
      </c>
      <c r="O25" s="229">
        <f aca="true" t="shared" si="17" ref="O25:Z25">+B25+B60</f>
        <v>709</v>
      </c>
      <c r="P25" s="6">
        <f t="shared" si="17"/>
        <v>27</v>
      </c>
      <c r="Q25" s="6">
        <f t="shared" si="17"/>
        <v>13</v>
      </c>
      <c r="R25" s="6">
        <f t="shared" si="17"/>
        <v>82</v>
      </c>
      <c r="S25" s="6">
        <f t="shared" si="17"/>
        <v>94</v>
      </c>
      <c r="T25" s="6">
        <f t="shared" si="17"/>
        <v>52</v>
      </c>
      <c r="U25" s="6">
        <f t="shared" si="17"/>
        <v>36</v>
      </c>
      <c r="V25" s="6">
        <f t="shared" si="17"/>
        <v>8</v>
      </c>
      <c r="W25" s="6">
        <f t="shared" si="17"/>
        <v>46</v>
      </c>
      <c r="X25" s="6">
        <f t="shared" si="17"/>
        <v>61</v>
      </c>
      <c r="Y25" s="6">
        <f t="shared" si="17"/>
        <v>266</v>
      </c>
      <c r="Z25" s="6">
        <f t="shared" si="17"/>
        <v>1394</v>
      </c>
    </row>
    <row r="26" spans="1:26" ht="17.25">
      <c r="A26" s="727"/>
      <c r="B26" s="570">
        <f>+B25/$M$25</f>
        <v>0.4634146341463415</v>
      </c>
      <c r="C26" s="569">
        <f aca="true" t="shared" si="18" ref="C26:M26">+C25/$M$25</f>
        <v>0.02545068928950159</v>
      </c>
      <c r="D26" s="569">
        <f t="shared" si="18"/>
        <v>0.012725344644750796</v>
      </c>
      <c r="E26" s="569">
        <f t="shared" si="18"/>
        <v>0.061505832449628844</v>
      </c>
      <c r="F26" s="569">
        <f t="shared" si="18"/>
        <v>0.07529162248144221</v>
      </c>
      <c r="G26" s="569">
        <f t="shared" si="18"/>
        <v>0.03817603393425239</v>
      </c>
      <c r="H26" s="569">
        <f t="shared" si="18"/>
        <v>0.033934252386002124</v>
      </c>
      <c r="I26" s="569">
        <f t="shared" si="18"/>
        <v>0.005302226935312832</v>
      </c>
      <c r="J26" s="569">
        <f t="shared" si="18"/>
        <v>0.036055143160127257</v>
      </c>
      <c r="K26" s="569">
        <f t="shared" si="18"/>
        <v>0.04559915164369035</v>
      </c>
      <c r="L26" s="569">
        <f t="shared" si="18"/>
        <v>0.20254506892895016</v>
      </c>
      <c r="M26" s="226">
        <f t="shared" si="18"/>
        <v>1</v>
      </c>
      <c r="N26" s="727"/>
      <c r="O26" s="227">
        <f>+O25/$Z$25</f>
        <v>0.5086083213773315</v>
      </c>
      <c r="P26" s="228">
        <f aca="true" t="shared" si="19" ref="P26:Z26">+P25/$Z$25</f>
        <v>0.019368723098995694</v>
      </c>
      <c r="Q26" s="228">
        <f t="shared" si="19"/>
        <v>0.009325681492109038</v>
      </c>
      <c r="R26" s="228">
        <f t="shared" si="19"/>
        <v>0.058823529411764705</v>
      </c>
      <c r="S26" s="228">
        <f t="shared" si="19"/>
        <v>0.06743185078909612</v>
      </c>
      <c r="T26" s="228">
        <f t="shared" si="19"/>
        <v>0.03730272596843615</v>
      </c>
      <c r="U26" s="228">
        <f t="shared" si="19"/>
        <v>0.02582496413199426</v>
      </c>
      <c r="V26" s="228">
        <f t="shared" si="19"/>
        <v>0.005738880918220947</v>
      </c>
      <c r="W26" s="228">
        <f t="shared" si="19"/>
        <v>0.03299856527977044</v>
      </c>
      <c r="X26" s="228">
        <f t="shared" si="19"/>
        <v>0.04375896700143472</v>
      </c>
      <c r="Y26" s="228">
        <f t="shared" si="19"/>
        <v>0.1908177905308465</v>
      </c>
      <c r="Z26" s="228">
        <f t="shared" si="19"/>
        <v>1</v>
      </c>
    </row>
    <row r="27" spans="1:26" ht="7.5" customHeight="1">
      <c r="A27" s="224"/>
      <c r="B27" s="570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226"/>
      <c r="N27" s="224"/>
      <c r="O27" s="227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</row>
    <row r="28" spans="1:26" ht="17.25">
      <c r="A28" s="728" t="s">
        <v>198</v>
      </c>
      <c r="B28" s="571">
        <v>584</v>
      </c>
      <c r="C28" s="564">
        <v>16</v>
      </c>
      <c r="D28" s="564">
        <v>7</v>
      </c>
      <c r="E28" s="565">
        <v>116</v>
      </c>
      <c r="F28" s="565">
        <v>105</v>
      </c>
      <c r="G28" s="564">
        <v>131</v>
      </c>
      <c r="H28" s="564">
        <v>14</v>
      </c>
      <c r="I28" s="564">
        <v>8</v>
      </c>
      <c r="J28" s="565">
        <v>62</v>
      </c>
      <c r="K28" s="565">
        <v>24</v>
      </c>
      <c r="L28" s="565">
        <v>313</v>
      </c>
      <c r="M28" s="566">
        <f>SUM(B28:L28)</f>
        <v>1380</v>
      </c>
      <c r="N28" s="728" t="s">
        <v>198</v>
      </c>
      <c r="O28" s="229">
        <f aca="true" t="shared" si="20" ref="O28:Z28">+B28+B63</f>
        <v>975</v>
      </c>
      <c r="P28" s="6">
        <f t="shared" si="20"/>
        <v>26</v>
      </c>
      <c r="Q28" s="6">
        <f t="shared" si="20"/>
        <v>11</v>
      </c>
      <c r="R28" s="6">
        <f t="shared" si="20"/>
        <v>205</v>
      </c>
      <c r="S28" s="6">
        <f t="shared" si="20"/>
        <v>172</v>
      </c>
      <c r="T28" s="6">
        <f t="shared" si="20"/>
        <v>193</v>
      </c>
      <c r="U28" s="6">
        <f t="shared" si="20"/>
        <v>24</v>
      </c>
      <c r="V28" s="6">
        <f t="shared" si="20"/>
        <v>27</v>
      </c>
      <c r="W28" s="6">
        <f t="shared" si="20"/>
        <v>95</v>
      </c>
      <c r="X28" s="6">
        <f t="shared" si="20"/>
        <v>37</v>
      </c>
      <c r="Y28" s="6">
        <f t="shared" si="20"/>
        <v>505</v>
      </c>
      <c r="Z28" s="6">
        <f t="shared" si="20"/>
        <v>2270</v>
      </c>
    </row>
    <row r="29" spans="1:26" ht="17.25">
      <c r="A29" s="727"/>
      <c r="B29" s="570">
        <f>+B28/$M$28</f>
        <v>0.42318840579710143</v>
      </c>
      <c r="C29" s="569">
        <f aca="true" t="shared" si="21" ref="C29:M29">+C28/$M$28</f>
        <v>0.011594202898550725</v>
      </c>
      <c r="D29" s="569">
        <f t="shared" si="21"/>
        <v>0.005072463768115942</v>
      </c>
      <c r="E29" s="569">
        <f t="shared" si="21"/>
        <v>0.08405797101449275</v>
      </c>
      <c r="F29" s="569">
        <f t="shared" si="21"/>
        <v>0.07608695652173914</v>
      </c>
      <c r="G29" s="569">
        <f t="shared" si="21"/>
        <v>0.09492753623188406</v>
      </c>
      <c r="H29" s="569">
        <f t="shared" si="21"/>
        <v>0.010144927536231883</v>
      </c>
      <c r="I29" s="569">
        <f t="shared" si="21"/>
        <v>0.005797101449275362</v>
      </c>
      <c r="J29" s="569">
        <f t="shared" si="21"/>
        <v>0.04492753623188406</v>
      </c>
      <c r="K29" s="569">
        <f t="shared" si="21"/>
        <v>0.017391304347826087</v>
      </c>
      <c r="L29" s="569">
        <f t="shared" si="21"/>
        <v>0.22681159420289856</v>
      </c>
      <c r="M29" s="226">
        <f t="shared" si="21"/>
        <v>1</v>
      </c>
      <c r="N29" s="727"/>
      <c r="O29" s="227">
        <f>+O28/$Z$28</f>
        <v>0.42951541850220265</v>
      </c>
      <c r="P29" s="228">
        <f aca="true" t="shared" si="22" ref="P29:Z29">+P28/$Z$28</f>
        <v>0.01145374449339207</v>
      </c>
      <c r="Q29" s="228">
        <f t="shared" si="22"/>
        <v>0.004845814977973568</v>
      </c>
      <c r="R29" s="228">
        <f t="shared" si="22"/>
        <v>0.09030837004405286</v>
      </c>
      <c r="S29" s="228">
        <f t="shared" si="22"/>
        <v>0.07577092511013216</v>
      </c>
      <c r="T29" s="228">
        <f t="shared" si="22"/>
        <v>0.08502202643171806</v>
      </c>
      <c r="U29" s="228">
        <f t="shared" si="22"/>
        <v>0.010572687224669603</v>
      </c>
      <c r="V29" s="228">
        <f t="shared" si="22"/>
        <v>0.011894273127753305</v>
      </c>
      <c r="W29" s="228">
        <f t="shared" si="22"/>
        <v>0.04185022026431718</v>
      </c>
      <c r="X29" s="228">
        <f t="shared" si="22"/>
        <v>0.01629955947136564</v>
      </c>
      <c r="Y29" s="228">
        <f t="shared" si="22"/>
        <v>0.22246696035242292</v>
      </c>
      <c r="Z29" s="228">
        <f t="shared" si="22"/>
        <v>1</v>
      </c>
    </row>
    <row r="30" spans="1:26" ht="7.5" customHeight="1">
      <c r="A30" s="224"/>
      <c r="B30" s="570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226"/>
      <c r="N30" s="224"/>
      <c r="O30" s="227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</row>
    <row r="31" spans="1:26" ht="17.25">
      <c r="A31" s="728" t="s">
        <v>199</v>
      </c>
      <c r="B31" s="571">
        <v>520</v>
      </c>
      <c r="C31" s="564">
        <v>17</v>
      </c>
      <c r="D31" s="564">
        <v>9</v>
      </c>
      <c r="E31" s="565">
        <v>163</v>
      </c>
      <c r="F31" s="565">
        <v>117</v>
      </c>
      <c r="G31" s="564">
        <v>262</v>
      </c>
      <c r="H31" s="564">
        <v>5</v>
      </c>
      <c r="I31" s="564">
        <v>32</v>
      </c>
      <c r="J31" s="565">
        <v>48</v>
      </c>
      <c r="K31" s="565">
        <v>10</v>
      </c>
      <c r="L31" s="565">
        <v>446</v>
      </c>
      <c r="M31" s="566">
        <f>SUM(B31:L31)</f>
        <v>1629</v>
      </c>
      <c r="N31" s="728" t="s">
        <v>199</v>
      </c>
      <c r="O31" s="229">
        <f aca="true" t="shared" si="23" ref="O31:Z31">+B31+B66</f>
        <v>935</v>
      </c>
      <c r="P31" s="6">
        <f t="shared" si="23"/>
        <v>40</v>
      </c>
      <c r="Q31" s="6">
        <f t="shared" si="23"/>
        <v>34</v>
      </c>
      <c r="R31" s="6">
        <f t="shared" si="23"/>
        <v>417</v>
      </c>
      <c r="S31" s="6">
        <f t="shared" si="23"/>
        <v>281</v>
      </c>
      <c r="T31" s="6">
        <f t="shared" si="23"/>
        <v>438</v>
      </c>
      <c r="U31" s="6">
        <f t="shared" si="23"/>
        <v>15</v>
      </c>
      <c r="V31" s="6">
        <f t="shared" si="23"/>
        <v>80</v>
      </c>
      <c r="W31" s="6">
        <f t="shared" si="23"/>
        <v>102</v>
      </c>
      <c r="X31" s="6">
        <f t="shared" si="23"/>
        <v>16</v>
      </c>
      <c r="Y31" s="6">
        <f t="shared" si="23"/>
        <v>950</v>
      </c>
      <c r="Z31" s="6">
        <f t="shared" si="23"/>
        <v>3308</v>
      </c>
    </row>
    <row r="32" spans="1:26" ht="17.25">
      <c r="A32" s="727"/>
      <c r="B32" s="570">
        <f>+B31/$M$31</f>
        <v>0.3192142418661756</v>
      </c>
      <c r="C32" s="569">
        <f aca="true" t="shared" si="24" ref="C32:M32">+C31/$M$31</f>
        <v>0.010435850214855739</v>
      </c>
      <c r="D32" s="569">
        <f t="shared" si="24"/>
        <v>0.0055248618784530384</v>
      </c>
      <c r="E32" s="569">
        <f t="shared" si="24"/>
        <v>0.10006138735420503</v>
      </c>
      <c r="F32" s="569">
        <f t="shared" si="24"/>
        <v>0.0718232044198895</v>
      </c>
      <c r="G32" s="569">
        <f t="shared" si="24"/>
        <v>0.16083486801718846</v>
      </c>
      <c r="H32" s="569">
        <f t="shared" si="24"/>
        <v>0.003069367710251688</v>
      </c>
      <c r="I32" s="569">
        <f t="shared" si="24"/>
        <v>0.019643953345610803</v>
      </c>
      <c r="J32" s="569">
        <f t="shared" si="24"/>
        <v>0.029465930018416207</v>
      </c>
      <c r="K32" s="569">
        <f t="shared" si="24"/>
        <v>0.006138735420503376</v>
      </c>
      <c r="L32" s="569">
        <f t="shared" si="24"/>
        <v>0.2737875997544506</v>
      </c>
      <c r="M32" s="226">
        <f t="shared" si="24"/>
        <v>1</v>
      </c>
      <c r="N32" s="727"/>
      <c r="O32" s="227">
        <f>+O31/$Z$31</f>
        <v>0.28264812575574366</v>
      </c>
      <c r="P32" s="228">
        <f aca="true" t="shared" si="25" ref="P32:Z32">+P31/$Z$31</f>
        <v>0.012091898428053204</v>
      </c>
      <c r="Q32" s="228">
        <f t="shared" si="25"/>
        <v>0.010278113663845224</v>
      </c>
      <c r="R32" s="228">
        <f t="shared" si="25"/>
        <v>0.12605804111245467</v>
      </c>
      <c r="S32" s="228">
        <f t="shared" si="25"/>
        <v>0.08494558645707376</v>
      </c>
      <c r="T32" s="228">
        <f t="shared" si="25"/>
        <v>0.13240628778718258</v>
      </c>
      <c r="U32" s="228">
        <f t="shared" si="25"/>
        <v>0.004534461910519952</v>
      </c>
      <c r="V32" s="228">
        <f t="shared" si="25"/>
        <v>0.02418379685610641</v>
      </c>
      <c r="W32" s="228">
        <f t="shared" si="25"/>
        <v>0.03083434099153567</v>
      </c>
      <c r="X32" s="228">
        <f t="shared" si="25"/>
        <v>0.0048367593712212815</v>
      </c>
      <c r="Y32" s="228">
        <f t="shared" si="25"/>
        <v>0.2871825876662636</v>
      </c>
      <c r="Z32" s="228">
        <f t="shared" si="25"/>
        <v>1</v>
      </c>
    </row>
    <row r="33" spans="1:26" ht="7.5" customHeight="1">
      <c r="A33" s="224"/>
      <c r="B33" s="570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226"/>
      <c r="N33" s="224"/>
      <c r="O33" s="227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</row>
    <row r="34" spans="1:26" ht="17.25">
      <c r="A34" s="728" t="s">
        <v>200</v>
      </c>
      <c r="B34" s="571">
        <f>75+17+2</f>
        <v>94</v>
      </c>
      <c r="C34" s="564">
        <f>2+1</f>
        <v>3</v>
      </c>
      <c r="D34" s="564">
        <f>3+1</f>
        <v>4</v>
      </c>
      <c r="E34" s="565">
        <f>55+10+7</f>
        <v>72</v>
      </c>
      <c r="F34" s="565">
        <f>42+18+2</f>
        <v>62</v>
      </c>
      <c r="G34" s="564">
        <f>68+32+7</f>
        <v>107</v>
      </c>
      <c r="H34" s="564">
        <v>1</v>
      </c>
      <c r="I34" s="564">
        <f>17+1+2</f>
        <v>20</v>
      </c>
      <c r="J34" s="565">
        <f>10+2</f>
        <v>12</v>
      </c>
      <c r="K34" s="565">
        <f>1+1</f>
        <v>2</v>
      </c>
      <c r="L34" s="565">
        <v>162</v>
      </c>
      <c r="M34" s="566">
        <f>SUM(B34:L34)</f>
        <v>539</v>
      </c>
      <c r="N34" s="728" t="s">
        <v>200</v>
      </c>
      <c r="O34" s="229">
        <f aca="true" t="shared" si="26" ref="O34:Z34">+B34+B69</f>
        <v>282</v>
      </c>
      <c r="P34" s="6">
        <f t="shared" si="26"/>
        <v>14</v>
      </c>
      <c r="Q34" s="6">
        <f t="shared" si="26"/>
        <v>23</v>
      </c>
      <c r="R34" s="6">
        <f t="shared" si="26"/>
        <v>334</v>
      </c>
      <c r="S34" s="6">
        <f t="shared" si="26"/>
        <v>219</v>
      </c>
      <c r="T34" s="6">
        <f t="shared" si="26"/>
        <v>349</v>
      </c>
      <c r="U34" s="6">
        <f t="shared" si="26"/>
        <v>7</v>
      </c>
      <c r="V34" s="6">
        <f t="shared" si="26"/>
        <v>55</v>
      </c>
      <c r="W34" s="6">
        <f t="shared" si="26"/>
        <v>49</v>
      </c>
      <c r="X34" s="6">
        <f t="shared" si="26"/>
        <v>2</v>
      </c>
      <c r="Y34" s="6">
        <f t="shared" si="26"/>
        <v>598</v>
      </c>
      <c r="Z34" s="6">
        <f t="shared" si="26"/>
        <v>1932</v>
      </c>
    </row>
    <row r="35" spans="1:26" ht="18" thickBot="1">
      <c r="A35" s="730"/>
      <c r="B35" s="232">
        <f>+B34/$M$34</f>
        <v>0.17439703153988867</v>
      </c>
      <c r="C35" s="233">
        <f>+C34/$M$34</f>
        <v>0.0055658627087198514</v>
      </c>
      <c r="D35" s="233">
        <f aca="true" t="shared" si="27" ref="D35:M35">+D34/$M$34</f>
        <v>0.0074211502782931356</v>
      </c>
      <c r="E35" s="233">
        <f t="shared" si="27"/>
        <v>0.13358070500927643</v>
      </c>
      <c r="F35" s="233">
        <f t="shared" si="27"/>
        <v>0.1150278293135436</v>
      </c>
      <c r="G35" s="233">
        <f t="shared" si="27"/>
        <v>0.19851576994434136</v>
      </c>
      <c r="H35" s="233">
        <f t="shared" si="27"/>
        <v>0.0018552875695732839</v>
      </c>
      <c r="I35" s="233">
        <f t="shared" si="27"/>
        <v>0.03710575139146568</v>
      </c>
      <c r="J35" s="233">
        <f t="shared" si="27"/>
        <v>0.022263450834879406</v>
      </c>
      <c r="K35" s="233">
        <f t="shared" si="27"/>
        <v>0.0037105751391465678</v>
      </c>
      <c r="L35" s="233">
        <f t="shared" si="27"/>
        <v>0.300556586270872</v>
      </c>
      <c r="M35" s="233">
        <f t="shared" si="27"/>
        <v>1</v>
      </c>
      <c r="N35" s="730"/>
      <c r="O35" s="234">
        <f>+O34/$Z$34</f>
        <v>0.14596273291925466</v>
      </c>
      <c r="P35" s="235">
        <f aca="true" t="shared" si="28" ref="P35:Z35">+P34/$Z$34</f>
        <v>0.007246376811594203</v>
      </c>
      <c r="Q35" s="235">
        <f t="shared" si="28"/>
        <v>0.011904761904761904</v>
      </c>
      <c r="R35" s="235">
        <f t="shared" si="28"/>
        <v>0.17287784679089027</v>
      </c>
      <c r="S35" s="235">
        <f t="shared" si="28"/>
        <v>0.11335403726708075</v>
      </c>
      <c r="T35" s="235">
        <f t="shared" si="28"/>
        <v>0.18064182194616976</v>
      </c>
      <c r="U35" s="235">
        <f t="shared" si="28"/>
        <v>0.0036231884057971015</v>
      </c>
      <c r="V35" s="235">
        <f t="shared" si="28"/>
        <v>0.028467908902691512</v>
      </c>
      <c r="W35" s="235">
        <f t="shared" si="28"/>
        <v>0.025362318840579712</v>
      </c>
      <c r="X35" s="235">
        <f t="shared" si="28"/>
        <v>0.0010351966873706005</v>
      </c>
      <c r="Y35" s="235">
        <f t="shared" si="28"/>
        <v>0.30952380952380953</v>
      </c>
      <c r="Z35" s="235">
        <f t="shared" si="28"/>
        <v>1</v>
      </c>
    </row>
    <row r="36" spans="1:15" ht="17.25">
      <c r="A36" s="112"/>
      <c r="B36" s="113"/>
      <c r="C36" s="131"/>
      <c r="D36" s="113"/>
      <c r="E36" s="113"/>
      <c r="F36" s="113"/>
      <c r="G36" s="113"/>
      <c r="H36" s="113"/>
      <c r="I36" s="112"/>
      <c r="J36" s="113"/>
      <c r="K36" s="113"/>
      <c r="L36" s="113"/>
      <c r="M36" s="113"/>
      <c r="N36" s="131"/>
      <c r="O36" s="18"/>
    </row>
    <row r="37" spans="1:26" ht="22.5" customHeight="1" thickBot="1">
      <c r="A37" s="723" t="s">
        <v>651</v>
      </c>
      <c r="B37" s="723"/>
      <c r="C37" s="723"/>
      <c r="D37" s="723"/>
      <c r="E37" s="216"/>
      <c r="F37" s="216"/>
      <c r="G37" s="216"/>
      <c r="H37" s="216"/>
      <c r="I37" s="216"/>
      <c r="J37" s="216"/>
      <c r="K37" s="216"/>
      <c r="L37" s="216"/>
      <c r="M37" s="129" t="str">
        <f>M2</f>
        <v>平成22年</v>
      </c>
      <c r="N37" s="131"/>
      <c r="O37" s="18"/>
      <c r="Y37" s="616" t="s">
        <v>24</v>
      </c>
      <c r="Z37" s="616"/>
    </row>
    <row r="38" spans="1:15" ht="42" customHeight="1">
      <c r="A38" s="236"/>
      <c r="B38" s="221" t="s">
        <v>202</v>
      </c>
      <c r="C38" s="222" t="s">
        <v>60</v>
      </c>
      <c r="D38" s="221" t="s">
        <v>203</v>
      </c>
      <c r="E38" s="220" t="s">
        <v>39</v>
      </c>
      <c r="F38" s="221" t="s">
        <v>204</v>
      </c>
      <c r="G38" s="221" t="s">
        <v>45</v>
      </c>
      <c r="H38" s="221" t="s">
        <v>52</v>
      </c>
      <c r="I38" s="221" t="s">
        <v>55</v>
      </c>
      <c r="J38" s="221" t="s">
        <v>205</v>
      </c>
      <c r="K38" s="221" t="s">
        <v>50</v>
      </c>
      <c r="L38" s="221" t="s">
        <v>188</v>
      </c>
      <c r="M38" s="221" t="s">
        <v>189</v>
      </c>
      <c r="N38" s="131"/>
      <c r="O38" s="18"/>
    </row>
    <row r="39" spans="1:15" ht="17.25">
      <c r="A39" s="726" t="s">
        <v>190</v>
      </c>
      <c r="B39" s="223">
        <f>+B42+B45+B48+B51+B54+B57+B60+B63+B66+B69</f>
        <v>1473</v>
      </c>
      <c r="C39" s="8">
        <f aca="true" t="shared" si="29" ref="C39:K39">+C42+C45+C48+C51+C54+C57+C60+C63+C66+C69</f>
        <v>50</v>
      </c>
      <c r="D39" s="8">
        <f t="shared" si="29"/>
        <v>52</v>
      </c>
      <c r="E39" s="8">
        <f t="shared" si="29"/>
        <v>640</v>
      </c>
      <c r="F39" s="8">
        <f t="shared" si="29"/>
        <v>440</v>
      </c>
      <c r="G39" s="8">
        <f>+G42+G45+G48+G51+G54+G57+G60+G63+G66+G69</f>
        <v>505</v>
      </c>
      <c r="H39" s="8">
        <f t="shared" si="29"/>
        <v>36</v>
      </c>
      <c r="I39" s="8">
        <f t="shared" si="29"/>
        <v>107</v>
      </c>
      <c r="J39" s="8">
        <f t="shared" si="29"/>
        <v>146</v>
      </c>
      <c r="K39" s="8">
        <f t="shared" si="29"/>
        <v>101</v>
      </c>
      <c r="L39" s="8">
        <f>+L42+L45+L48+L51+L54+L57+L60+L63+L66+L69</f>
        <v>1281</v>
      </c>
      <c r="M39" s="8">
        <f>+M42+M45+M48+M51+M54+M57+M60+M63+M66+M69</f>
        <v>4831</v>
      </c>
      <c r="N39" s="131"/>
      <c r="O39" s="18"/>
    </row>
    <row r="40" spans="1:15" ht="17.25">
      <c r="A40" s="727"/>
      <c r="B40" s="225">
        <f>+B39/$M$39</f>
        <v>0.30490581660111776</v>
      </c>
      <c r="C40" s="226">
        <f aca="true" t="shared" si="30" ref="C40:M40">+C39/$M$39</f>
        <v>0.0103498240529911</v>
      </c>
      <c r="D40" s="226">
        <f t="shared" si="30"/>
        <v>0.010763817015110743</v>
      </c>
      <c r="E40" s="226">
        <f t="shared" si="30"/>
        <v>0.13247774787828606</v>
      </c>
      <c r="F40" s="226">
        <f t="shared" si="30"/>
        <v>0.09107845166632167</v>
      </c>
      <c r="G40" s="226">
        <f t="shared" si="30"/>
        <v>0.1045332229352101</v>
      </c>
      <c r="H40" s="226">
        <f t="shared" si="30"/>
        <v>0.0074518733181535915</v>
      </c>
      <c r="I40" s="226">
        <f t="shared" si="30"/>
        <v>0.022148623473400953</v>
      </c>
      <c r="J40" s="226">
        <f t="shared" si="30"/>
        <v>0.03022148623473401</v>
      </c>
      <c r="K40" s="226">
        <f t="shared" si="30"/>
        <v>0.02090664458704202</v>
      </c>
      <c r="L40" s="226">
        <f t="shared" si="30"/>
        <v>0.26516249223763194</v>
      </c>
      <c r="M40" s="226">
        <f t="shared" si="30"/>
        <v>1</v>
      </c>
      <c r="N40" s="131"/>
      <c r="O40" s="18"/>
    </row>
    <row r="41" spans="1:15" ht="7.5" customHeight="1">
      <c r="A41" s="224"/>
      <c r="B41" s="225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131"/>
      <c r="O41" s="18"/>
    </row>
    <row r="42" spans="1:15" ht="17.25">
      <c r="A42" s="728" t="s">
        <v>191</v>
      </c>
      <c r="B42" s="571">
        <v>2</v>
      </c>
      <c r="C42" s="564">
        <v>0</v>
      </c>
      <c r="D42" s="564">
        <v>0</v>
      </c>
      <c r="E42" s="565">
        <v>0</v>
      </c>
      <c r="F42" s="564">
        <v>0</v>
      </c>
      <c r="G42" s="564">
        <v>1</v>
      </c>
      <c r="H42" s="564">
        <v>0</v>
      </c>
      <c r="I42" s="564">
        <v>0</v>
      </c>
      <c r="J42" s="564">
        <v>0</v>
      </c>
      <c r="K42" s="564">
        <v>0</v>
      </c>
      <c r="L42" s="565">
        <f>+M42-B42-C42-D42-E42-F42-G42-H42-I42-J42-K42</f>
        <v>10</v>
      </c>
      <c r="M42" s="565">
        <v>13</v>
      </c>
      <c r="N42" s="572"/>
      <c r="O42" s="18"/>
    </row>
    <row r="43" spans="1:15" ht="17.25">
      <c r="A43" s="727"/>
      <c r="B43" s="569">
        <f>+B42/$M$42</f>
        <v>0.15384615384615385</v>
      </c>
      <c r="C43" s="564">
        <v>0</v>
      </c>
      <c r="D43" s="564">
        <v>0</v>
      </c>
      <c r="E43" s="564">
        <v>0</v>
      </c>
      <c r="F43" s="564">
        <v>0</v>
      </c>
      <c r="G43" s="569">
        <f>+G42/$M$42</f>
        <v>0.07692307692307693</v>
      </c>
      <c r="H43" s="564">
        <v>0</v>
      </c>
      <c r="I43" s="564">
        <v>0</v>
      </c>
      <c r="J43" s="564">
        <v>0</v>
      </c>
      <c r="K43" s="564">
        <v>0</v>
      </c>
      <c r="L43" s="569">
        <f>+L42/$M$42</f>
        <v>0.7692307692307693</v>
      </c>
      <c r="M43" s="569">
        <f>+M42/$M$42</f>
        <v>1</v>
      </c>
      <c r="N43" s="572"/>
      <c r="O43" s="573"/>
    </row>
    <row r="44" spans="1:15" ht="7.5" customHeight="1">
      <c r="A44" s="224"/>
      <c r="B44" s="564"/>
      <c r="C44" s="564"/>
      <c r="D44" s="564"/>
      <c r="E44" s="565"/>
      <c r="F44" s="565"/>
      <c r="G44" s="564"/>
      <c r="H44" s="564"/>
      <c r="I44" s="564"/>
      <c r="J44" s="569"/>
      <c r="K44" s="564"/>
      <c r="L44" s="569"/>
      <c r="M44" s="569"/>
      <c r="N44" s="572"/>
      <c r="O44" s="573"/>
    </row>
    <row r="45" spans="1:15" ht="17.25">
      <c r="A45" s="728" t="s">
        <v>192</v>
      </c>
      <c r="B45" s="571">
        <v>1</v>
      </c>
      <c r="C45" s="564">
        <v>0</v>
      </c>
      <c r="D45" s="564">
        <v>0</v>
      </c>
      <c r="E45" s="565">
        <v>0</v>
      </c>
      <c r="F45" s="564">
        <v>0</v>
      </c>
      <c r="G45" s="564">
        <v>0</v>
      </c>
      <c r="H45" s="564">
        <v>0</v>
      </c>
      <c r="I45" s="564">
        <v>0</v>
      </c>
      <c r="J45" s="565">
        <v>0</v>
      </c>
      <c r="K45" s="564">
        <v>2</v>
      </c>
      <c r="L45" s="565">
        <f>+M45-B45-C45-D45-E45-F45-G45-H45-I45-J45-K45</f>
        <v>0</v>
      </c>
      <c r="M45" s="565">
        <v>3</v>
      </c>
      <c r="N45" s="572"/>
      <c r="O45" s="573"/>
    </row>
    <row r="46" spans="1:15" ht="17.25">
      <c r="A46" s="727"/>
      <c r="B46" s="569">
        <f>+B45/$M$45</f>
        <v>0.3333333333333333</v>
      </c>
      <c r="C46" s="564">
        <v>0</v>
      </c>
      <c r="D46" s="564">
        <v>0</v>
      </c>
      <c r="E46" s="564">
        <v>0</v>
      </c>
      <c r="F46" s="564">
        <v>0</v>
      </c>
      <c r="G46" s="564">
        <v>0</v>
      </c>
      <c r="H46" s="564">
        <v>0</v>
      </c>
      <c r="I46" s="564">
        <v>0</v>
      </c>
      <c r="J46" s="564">
        <v>0</v>
      </c>
      <c r="K46" s="569">
        <f>+K45/$M$45</f>
        <v>0.6666666666666666</v>
      </c>
      <c r="L46" s="564">
        <v>0</v>
      </c>
      <c r="M46" s="569">
        <f>+M45/$M$45</f>
        <v>1</v>
      </c>
      <c r="N46" s="572"/>
      <c r="O46" s="573"/>
    </row>
    <row r="47" spans="1:15" ht="7.5" customHeight="1">
      <c r="A47" s="224"/>
      <c r="B47" s="564"/>
      <c r="C47" s="564"/>
      <c r="D47" s="564"/>
      <c r="E47" s="565"/>
      <c r="F47" s="565"/>
      <c r="G47" s="564"/>
      <c r="H47" s="564"/>
      <c r="I47" s="564"/>
      <c r="J47" s="569"/>
      <c r="K47" s="564"/>
      <c r="L47" s="565"/>
      <c r="M47" s="569"/>
      <c r="N47" s="572"/>
      <c r="O47" s="573"/>
    </row>
    <row r="48" spans="1:15" ht="17.25">
      <c r="A48" s="728" t="s">
        <v>193</v>
      </c>
      <c r="B48" s="571">
        <v>1</v>
      </c>
      <c r="C48" s="564">
        <v>1</v>
      </c>
      <c r="D48" s="564">
        <v>0</v>
      </c>
      <c r="E48" s="565">
        <v>0</v>
      </c>
      <c r="F48" s="565">
        <v>0</v>
      </c>
      <c r="G48" s="565">
        <v>0</v>
      </c>
      <c r="H48" s="565">
        <v>0</v>
      </c>
      <c r="I48" s="565">
        <v>0</v>
      </c>
      <c r="J48" s="565">
        <v>2</v>
      </c>
      <c r="K48" s="565">
        <v>8</v>
      </c>
      <c r="L48" s="565">
        <f>+M48-B48-C48-D48-E48-F48-G48-H48-I48-J48-K48</f>
        <v>3</v>
      </c>
      <c r="M48" s="565">
        <f>7+8</f>
        <v>15</v>
      </c>
      <c r="N48" s="572"/>
      <c r="O48" s="573"/>
    </row>
    <row r="49" spans="1:15" ht="17.25">
      <c r="A49" s="727"/>
      <c r="B49" s="569">
        <f>+B48/$M$48</f>
        <v>0.06666666666666667</v>
      </c>
      <c r="C49" s="569">
        <f>+C48/$M$48</f>
        <v>0.06666666666666667</v>
      </c>
      <c r="D49" s="564">
        <v>0</v>
      </c>
      <c r="E49" s="564">
        <v>0</v>
      </c>
      <c r="F49" s="564">
        <v>0</v>
      </c>
      <c r="G49" s="564">
        <v>0</v>
      </c>
      <c r="H49" s="564">
        <v>0</v>
      </c>
      <c r="I49" s="564">
        <v>0</v>
      </c>
      <c r="J49" s="569">
        <f>+J48/$M$48</f>
        <v>0.13333333333333333</v>
      </c>
      <c r="K49" s="569">
        <f>+K48/$M$48</f>
        <v>0.5333333333333333</v>
      </c>
      <c r="L49" s="569">
        <f>+L48/$M$48</f>
        <v>0.2</v>
      </c>
      <c r="M49" s="569">
        <f>+M48/$M$48</f>
        <v>1</v>
      </c>
      <c r="N49" s="572"/>
      <c r="O49" s="573"/>
    </row>
    <row r="50" spans="1:15" ht="7.5" customHeight="1">
      <c r="A50" s="224"/>
      <c r="B50" s="569"/>
      <c r="C50" s="564"/>
      <c r="D50" s="564">
        <v>0</v>
      </c>
      <c r="E50" s="569"/>
      <c r="F50" s="569"/>
      <c r="G50" s="565"/>
      <c r="H50" s="565">
        <v>0</v>
      </c>
      <c r="I50" s="565"/>
      <c r="J50" s="569"/>
      <c r="K50" s="569"/>
      <c r="L50" s="569"/>
      <c r="M50" s="569"/>
      <c r="N50" s="572"/>
      <c r="O50" s="573"/>
    </row>
    <row r="51" spans="1:15" ht="17.25">
      <c r="A51" s="728" t="s">
        <v>194</v>
      </c>
      <c r="B51" s="571">
        <v>19</v>
      </c>
      <c r="C51" s="564">
        <v>0</v>
      </c>
      <c r="D51" s="564">
        <v>0</v>
      </c>
      <c r="E51" s="565">
        <v>1</v>
      </c>
      <c r="F51" s="564">
        <v>3</v>
      </c>
      <c r="G51" s="565">
        <v>0</v>
      </c>
      <c r="H51" s="565">
        <v>1</v>
      </c>
      <c r="I51" s="564">
        <v>0</v>
      </c>
      <c r="J51" s="565">
        <v>1</v>
      </c>
      <c r="K51" s="565">
        <v>17</v>
      </c>
      <c r="L51" s="565">
        <f>+M51-B51-C51-D51-E51-F51-G51-H51-I51-J51-K51</f>
        <v>10</v>
      </c>
      <c r="M51" s="565">
        <f>15+37</f>
        <v>52</v>
      </c>
      <c r="N51" s="572"/>
      <c r="O51" s="573"/>
    </row>
    <row r="52" spans="1:15" ht="17.25">
      <c r="A52" s="727"/>
      <c r="B52" s="569">
        <f>+B51/$M$51</f>
        <v>0.36538461538461536</v>
      </c>
      <c r="C52" s="564">
        <v>0</v>
      </c>
      <c r="D52" s="564">
        <v>0</v>
      </c>
      <c r="E52" s="569">
        <f aca="true" t="shared" si="31" ref="E52:K52">+E51/$M$51</f>
        <v>0.019230769230769232</v>
      </c>
      <c r="F52" s="569">
        <f t="shared" si="31"/>
        <v>0.057692307692307696</v>
      </c>
      <c r="G52" s="564">
        <v>0</v>
      </c>
      <c r="H52" s="569">
        <f t="shared" si="31"/>
        <v>0.019230769230769232</v>
      </c>
      <c r="I52" s="564">
        <v>0</v>
      </c>
      <c r="J52" s="569">
        <f t="shared" si="31"/>
        <v>0.019230769230769232</v>
      </c>
      <c r="K52" s="569">
        <f t="shared" si="31"/>
        <v>0.3269230769230769</v>
      </c>
      <c r="L52" s="569">
        <f>+L51/$M$51</f>
        <v>0.19230769230769232</v>
      </c>
      <c r="M52" s="569">
        <f>+M51/$M$51</f>
        <v>1</v>
      </c>
      <c r="N52" s="572"/>
      <c r="O52" s="573"/>
    </row>
    <row r="53" spans="1:15" ht="7.5" customHeight="1">
      <c r="A53" s="224"/>
      <c r="B53" s="569"/>
      <c r="C53" s="569"/>
      <c r="D53" s="564">
        <v>0</v>
      </c>
      <c r="E53" s="569"/>
      <c r="F53" s="564"/>
      <c r="G53" s="569"/>
      <c r="H53" s="565">
        <v>0</v>
      </c>
      <c r="I53" s="569"/>
      <c r="J53" s="569"/>
      <c r="K53" s="569"/>
      <c r="L53" s="569"/>
      <c r="M53" s="569"/>
      <c r="N53" s="572"/>
      <c r="O53" s="573"/>
    </row>
    <row r="54" spans="1:15" ht="17.25">
      <c r="A54" s="728" t="s">
        <v>195</v>
      </c>
      <c r="B54" s="571">
        <v>38</v>
      </c>
      <c r="C54" s="565">
        <v>2</v>
      </c>
      <c r="D54" s="564">
        <v>1</v>
      </c>
      <c r="E54" s="565">
        <v>2</v>
      </c>
      <c r="F54" s="565">
        <v>8</v>
      </c>
      <c r="G54" s="565">
        <v>2</v>
      </c>
      <c r="H54" s="565">
        <v>1</v>
      </c>
      <c r="I54" s="564">
        <v>0</v>
      </c>
      <c r="J54" s="565">
        <v>3</v>
      </c>
      <c r="K54" s="565">
        <v>18</v>
      </c>
      <c r="L54" s="565">
        <f>+M54-B54-C54-D54-E54-F54-G54-H54-I54-J54-K54</f>
        <v>14</v>
      </c>
      <c r="M54" s="565">
        <f>38+51</f>
        <v>89</v>
      </c>
      <c r="N54" s="572"/>
      <c r="O54" s="573"/>
    </row>
    <row r="55" spans="1:15" ht="17.25">
      <c r="A55" s="727"/>
      <c r="B55" s="569">
        <f>+B54/$M$54</f>
        <v>0.42696629213483145</v>
      </c>
      <c r="C55" s="569">
        <f aca="true" t="shared" si="32" ref="C55:K55">+C54/$M$54</f>
        <v>0.02247191011235955</v>
      </c>
      <c r="D55" s="569">
        <f t="shared" si="32"/>
        <v>0.011235955056179775</v>
      </c>
      <c r="E55" s="569">
        <f t="shared" si="32"/>
        <v>0.02247191011235955</v>
      </c>
      <c r="F55" s="569">
        <f t="shared" si="32"/>
        <v>0.0898876404494382</v>
      </c>
      <c r="G55" s="569">
        <f t="shared" si="32"/>
        <v>0.02247191011235955</v>
      </c>
      <c r="H55" s="569">
        <f t="shared" si="32"/>
        <v>0.011235955056179775</v>
      </c>
      <c r="I55" s="564">
        <v>0</v>
      </c>
      <c r="J55" s="569">
        <f t="shared" si="32"/>
        <v>0.033707865168539325</v>
      </c>
      <c r="K55" s="569">
        <f t="shared" si="32"/>
        <v>0.20224719101123595</v>
      </c>
      <c r="L55" s="569">
        <f>+L54/$M$54</f>
        <v>0.15730337078651685</v>
      </c>
      <c r="M55" s="569">
        <f>+M54/$M$54</f>
        <v>1</v>
      </c>
      <c r="N55" s="572"/>
      <c r="O55" s="573"/>
    </row>
    <row r="56" spans="1:15" ht="7.5" customHeight="1">
      <c r="A56" s="224"/>
      <c r="B56" s="569"/>
      <c r="C56" s="569"/>
      <c r="D56" s="564">
        <v>0</v>
      </c>
      <c r="E56" s="569"/>
      <c r="F56" s="569"/>
      <c r="G56" s="569"/>
      <c r="H56" s="569"/>
      <c r="I56" s="494"/>
      <c r="J56" s="569"/>
      <c r="K56" s="569"/>
      <c r="L56" s="569"/>
      <c r="M56" s="569"/>
      <c r="N56" s="572"/>
      <c r="O56" s="573"/>
    </row>
    <row r="57" spans="1:15" ht="17.25">
      <c r="A57" s="728" t="s">
        <v>196</v>
      </c>
      <c r="B57" s="571">
        <v>146</v>
      </c>
      <c r="C57" s="564">
        <v>0</v>
      </c>
      <c r="D57" s="564">
        <v>2</v>
      </c>
      <c r="E57" s="565">
        <v>8</v>
      </c>
      <c r="F57" s="565">
        <v>18</v>
      </c>
      <c r="G57" s="565">
        <v>6</v>
      </c>
      <c r="H57" s="565">
        <v>4</v>
      </c>
      <c r="I57" s="564">
        <v>2</v>
      </c>
      <c r="J57" s="565">
        <v>4</v>
      </c>
      <c r="K57" s="565">
        <v>19</v>
      </c>
      <c r="L57" s="565">
        <f>+M57-B57-C57-D57-E57-F57-G57-H57-I57-J57-K57</f>
        <v>37</v>
      </c>
      <c r="M57" s="565">
        <f>91+155</f>
        <v>246</v>
      </c>
      <c r="N57" s="572"/>
      <c r="O57" s="573"/>
    </row>
    <row r="58" spans="1:15" ht="17.25">
      <c r="A58" s="727"/>
      <c r="B58" s="569">
        <f>+B57/$M$57</f>
        <v>0.5934959349593496</v>
      </c>
      <c r="C58" s="564">
        <v>0</v>
      </c>
      <c r="D58" s="569">
        <f aca="true" t="shared" si="33" ref="D58:K58">+D57/$M$57</f>
        <v>0.008130081300813009</v>
      </c>
      <c r="E58" s="569">
        <f t="shared" si="33"/>
        <v>0.032520325203252036</v>
      </c>
      <c r="F58" s="569">
        <f t="shared" si="33"/>
        <v>0.07317073170731707</v>
      </c>
      <c r="G58" s="569">
        <f t="shared" si="33"/>
        <v>0.024390243902439025</v>
      </c>
      <c r="H58" s="569">
        <f t="shared" si="33"/>
        <v>0.016260162601626018</v>
      </c>
      <c r="I58" s="569">
        <f t="shared" si="33"/>
        <v>0.008130081300813009</v>
      </c>
      <c r="J58" s="569">
        <f t="shared" si="33"/>
        <v>0.016260162601626018</v>
      </c>
      <c r="K58" s="569">
        <f t="shared" si="33"/>
        <v>0.07723577235772358</v>
      </c>
      <c r="L58" s="569">
        <f>+L57/$M$57</f>
        <v>0.15040650406504066</v>
      </c>
      <c r="M58" s="569">
        <f>+M57/$M$57</f>
        <v>1</v>
      </c>
      <c r="N58" s="572"/>
      <c r="O58" s="573"/>
    </row>
    <row r="59" spans="1:15" ht="7.5" customHeight="1">
      <c r="A59" s="224"/>
      <c r="B59" s="574"/>
      <c r="C59" s="569"/>
      <c r="D59" s="564">
        <v>0</v>
      </c>
      <c r="E59" s="569"/>
      <c r="F59" s="569"/>
      <c r="G59" s="569"/>
      <c r="H59" s="569"/>
      <c r="I59" s="564"/>
      <c r="J59" s="569"/>
      <c r="K59" s="569"/>
      <c r="L59" s="569"/>
      <c r="M59" s="569"/>
      <c r="N59" s="572"/>
      <c r="O59" s="573"/>
    </row>
    <row r="60" spans="1:15" ht="17.25">
      <c r="A60" s="728" t="s">
        <v>197</v>
      </c>
      <c r="B60" s="571">
        <f>139+133</f>
        <v>272</v>
      </c>
      <c r="C60" s="565">
        <v>3</v>
      </c>
      <c r="D60" s="564">
        <v>1</v>
      </c>
      <c r="E60" s="565">
        <v>24</v>
      </c>
      <c r="F60" s="565">
        <v>23</v>
      </c>
      <c r="G60" s="565">
        <v>16</v>
      </c>
      <c r="H60" s="565">
        <v>4</v>
      </c>
      <c r="I60" s="565">
        <v>3</v>
      </c>
      <c r="J60" s="565">
        <v>12</v>
      </c>
      <c r="K60" s="565">
        <v>18</v>
      </c>
      <c r="L60" s="565">
        <f>+M60-B60-C60-D60-E60-F60-G60-H60-I60-J60-K60</f>
        <v>75</v>
      </c>
      <c r="M60" s="565">
        <f>206+245</f>
        <v>451</v>
      </c>
      <c r="N60" s="572"/>
      <c r="O60" s="573"/>
    </row>
    <row r="61" spans="1:15" ht="17.25">
      <c r="A61" s="727"/>
      <c r="B61" s="569">
        <f>+B60/$M$60</f>
        <v>0.6031042128603105</v>
      </c>
      <c r="C61" s="569">
        <f aca="true" t="shared" si="34" ref="C61:L61">+C60/$M$60</f>
        <v>0.0066518847006651885</v>
      </c>
      <c r="D61" s="569">
        <f t="shared" si="34"/>
        <v>0.0022172949002217295</v>
      </c>
      <c r="E61" s="569">
        <f t="shared" si="34"/>
        <v>0.05321507760532151</v>
      </c>
      <c r="F61" s="569">
        <f t="shared" si="34"/>
        <v>0.050997782705099776</v>
      </c>
      <c r="G61" s="569">
        <f t="shared" si="34"/>
        <v>0.03547671840354767</v>
      </c>
      <c r="H61" s="569">
        <f t="shared" si="34"/>
        <v>0.008869179600886918</v>
      </c>
      <c r="I61" s="569">
        <f t="shared" si="34"/>
        <v>0.0066518847006651885</v>
      </c>
      <c r="J61" s="569">
        <f t="shared" si="34"/>
        <v>0.026607538802660754</v>
      </c>
      <c r="K61" s="569">
        <f t="shared" si="34"/>
        <v>0.03991130820399113</v>
      </c>
      <c r="L61" s="569">
        <f t="shared" si="34"/>
        <v>0.1662971175166297</v>
      </c>
      <c r="M61" s="569">
        <f>+M60/$M$60</f>
        <v>1</v>
      </c>
      <c r="N61" s="572"/>
      <c r="O61" s="573"/>
    </row>
    <row r="62" spans="1:15" ht="7.5" customHeight="1">
      <c r="A62" s="224"/>
      <c r="B62" s="574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72"/>
      <c r="O62" s="573"/>
    </row>
    <row r="63" spans="1:15" ht="17.25">
      <c r="A63" s="728" t="s">
        <v>198</v>
      </c>
      <c r="B63" s="571">
        <f>175+216</f>
        <v>391</v>
      </c>
      <c r="C63" s="565">
        <v>10</v>
      </c>
      <c r="D63" s="565">
        <v>4</v>
      </c>
      <c r="E63" s="565">
        <f>35+54</f>
        <v>89</v>
      </c>
      <c r="F63" s="565">
        <f>22+45</f>
        <v>67</v>
      </c>
      <c r="G63" s="565">
        <f>21+41</f>
        <v>62</v>
      </c>
      <c r="H63" s="565">
        <v>10</v>
      </c>
      <c r="I63" s="565">
        <v>19</v>
      </c>
      <c r="J63" s="565">
        <f>14+19</f>
        <v>33</v>
      </c>
      <c r="K63" s="565">
        <v>13</v>
      </c>
      <c r="L63" s="565">
        <f>+M63-B63-C63-D63-E63-F63-G63-H63-I63-J63-K63</f>
        <v>192</v>
      </c>
      <c r="M63" s="565">
        <f>371+519</f>
        <v>890</v>
      </c>
      <c r="N63" s="572"/>
      <c r="O63" s="573"/>
    </row>
    <row r="64" spans="1:15" ht="17.25">
      <c r="A64" s="727"/>
      <c r="B64" s="569">
        <f>+B63/$M$63</f>
        <v>0.4393258426966292</v>
      </c>
      <c r="C64" s="569">
        <f aca="true" t="shared" si="35" ref="C64:L64">+C63/$M$63</f>
        <v>0.011235955056179775</v>
      </c>
      <c r="D64" s="569">
        <f t="shared" si="35"/>
        <v>0.0044943820224719105</v>
      </c>
      <c r="E64" s="569">
        <f t="shared" si="35"/>
        <v>0.1</v>
      </c>
      <c r="F64" s="569">
        <f t="shared" si="35"/>
        <v>0.07528089887640449</v>
      </c>
      <c r="G64" s="569">
        <f t="shared" si="35"/>
        <v>0.0696629213483146</v>
      </c>
      <c r="H64" s="569">
        <f t="shared" si="35"/>
        <v>0.011235955056179775</v>
      </c>
      <c r="I64" s="569">
        <f t="shared" si="35"/>
        <v>0.021348314606741574</v>
      </c>
      <c r="J64" s="569">
        <f t="shared" si="35"/>
        <v>0.03707865168539326</v>
      </c>
      <c r="K64" s="569">
        <f t="shared" si="35"/>
        <v>0.014606741573033709</v>
      </c>
      <c r="L64" s="569">
        <f t="shared" si="35"/>
        <v>0.2157303370786517</v>
      </c>
      <c r="M64" s="569">
        <f>+M63/$M$63</f>
        <v>1</v>
      </c>
      <c r="N64" s="572"/>
      <c r="O64" s="573"/>
    </row>
    <row r="65" spans="1:15" ht="7.5" customHeight="1">
      <c r="A65" s="224"/>
      <c r="B65" s="569"/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72"/>
      <c r="O65" s="573"/>
    </row>
    <row r="66" spans="1:15" ht="17.25">
      <c r="A66" s="728" t="s">
        <v>199</v>
      </c>
      <c r="B66" s="571">
        <f>220+195</f>
        <v>415</v>
      </c>
      <c r="C66" s="565">
        <f>13+10</f>
        <v>23</v>
      </c>
      <c r="D66" s="565">
        <v>25</v>
      </c>
      <c r="E66" s="565">
        <f>93+161</f>
        <v>254</v>
      </c>
      <c r="F66" s="565">
        <f>68+96</f>
        <v>164</v>
      </c>
      <c r="G66" s="565">
        <v>176</v>
      </c>
      <c r="H66" s="565">
        <v>10</v>
      </c>
      <c r="I66" s="565">
        <v>48</v>
      </c>
      <c r="J66" s="565">
        <v>54</v>
      </c>
      <c r="K66" s="565">
        <v>6</v>
      </c>
      <c r="L66" s="565">
        <f>+M66-B66-C66-D66-E66-F66-G66-H66-I66-J66-K66</f>
        <v>504</v>
      </c>
      <c r="M66" s="565">
        <f>759+920</f>
        <v>1679</v>
      </c>
      <c r="N66" s="572"/>
      <c r="O66" s="573"/>
    </row>
    <row r="67" spans="1:15" ht="17.25">
      <c r="A67" s="727"/>
      <c r="B67" s="569">
        <f>+B66/$M$66</f>
        <v>0.247170935080405</v>
      </c>
      <c r="C67" s="569">
        <f aca="true" t="shared" si="36" ref="C67:L67">+C66/$M$66</f>
        <v>0.0136986301369863</v>
      </c>
      <c r="D67" s="569">
        <f t="shared" si="36"/>
        <v>0.014889815366289458</v>
      </c>
      <c r="E67" s="569">
        <f t="shared" si="36"/>
        <v>0.1512805241215009</v>
      </c>
      <c r="F67" s="569">
        <f t="shared" si="36"/>
        <v>0.09767718880285885</v>
      </c>
      <c r="G67" s="569">
        <f t="shared" si="36"/>
        <v>0.10482430017867779</v>
      </c>
      <c r="H67" s="569">
        <f t="shared" si="36"/>
        <v>0.005955926146515783</v>
      </c>
      <c r="I67" s="569">
        <f t="shared" si="36"/>
        <v>0.02858844550327576</v>
      </c>
      <c r="J67" s="569">
        <f t="shared" si="36"/>
        <v>0.03216200119118523</v>
      </c>
      <c r="K67" s="569">
        <f t="shared" si="36"/>
        <v>0.00357355568790947</v>
      </c>
      <c r="L67" s="569">
        <f t="shared" si="36"/>
        <v>0.3001786777843955</v>
      </c>
      <c r="M67" s="569">
        <f>+M66/$M$66</f>
        <v>1</v>
      </c>
      <c r="N67" s="572"/>
      <c r="O67" s="573"/>
    </row>
    <row r="68" spans="1:15" ht="7.5" customHeight="1">
      <c r="A68" s="224"/>
      <c r="B68" s="569"/>
      <c r="C68" s="569"/>
      <c r="D68" s="569"/>
      <c r="E68" s="569"/>
      <c r="F68" s="569"/>
      <c r="G68" s="569"/>
      <c r="H68" s="569"/>
      <c r="I68" s="569"/>
      <c r="J68" s="569"/>
      <c r="K68" s="569"/>
      <c r="L68" s="569"/>
      <c r="M68" s="569"/>
      <c r="N68" s="572"/>
      <c r="O68" s="573"/>
    </row>
    <row r="69" spans="1:15" ht="17.25">
      <c r="A69" s="728" t="s">
        <v>200</v>
      </c>
      <c r="B69" s="571">
        <f>128+53+7</f>
        <v>188</v>
      </c>
      <c r="C69" s="565">
        <v>11</v>
      </c>
      <c r="D69" s="565">
        <v>19</v>
      </c>
      <c r="E69" s="565">
        <f>128+106+28</f>
        <v>262</v>
      </c>
      <c r="F69" s="565">
        <f>95+50+12</f>
        <v>157</v>
      </c>
      <c r="G69" s="565">
        <f>128+87+27</f>
        <v>242</v>
      </c>
      <c r="H69" s="565">
        <v>6</v>
      </c>
      <c r="I69" s="565">
        <f>18+12+5</f>
        <v>35</v>
      </c>
      <c r="J69" s="565">
        <f>20+12+5</f>
        <v>37</v>
      </c>
      <c r="K69" s="564">
        <v>0</v>
      </c>
      <c r="L69" s="565">
        <f>+M69-B69-C69-D69-E69-F69-G69-H69-I69-J69-K69</f>
        <v>436</v>
      </c>
      <c r="M69" s="565">
        <f>770+482+141</f>
        <v>1393</v>
      </c>
      <c r="N69" s="572"/>
      <c r="O69" s="573"/>
    </row>
    <row r="70" spans="1:15" ht="18" thickBot="1">
      <c r="A70" s="730"/>
      <c r="B70" s="232">
        <f>+B69/$M$69</f>
        <v>0.1349605168700646</v>
      </c>
      <c r="C70" s="233">
        <f aca="true" t="shared" si="37" ref="C70:L70">+C69/$M$69</f>
        <v>0.007896625987078248</v>
      </c>
      <c r="D70" s="233">
        <f t="shared" si="37"/>
        <v>0.013639626704953339</v>
      </c>
      <c r="E70" s="233">
        <f t="shared" si="37"/>
        <v>0.18808327351040918</v>
      </c>
      <c r="F70" s="233">
        <f t="shared" si="37"/>
        <v>0.11270638908829864</v>
      </c>
      <c r="G70" s="233">
        <f t="shared" si="37"/>
        <v>0.17372577171572146</v>
      </c>
      <c r="H70" s="233">
        <f t="shared" si="37"/>
        <v>0.004307250538406317</v>
      </c>
      <c r="I70" s="233">
        <f t="shared" si="37"/>
        <v>0.02512562814070352</v>
      </c>
      <c r="J70" s="233">
        <f t="shared" si="37"/>
        <v>0.02656137832017229</v>
      </c>
      <c r="K70" s="575">
        <v>0</v>
      </c>
      <c r="L70" s="233">
        <f t="shared" si="37"/>
        <v>0.31299353912419237</v>
      </c>
      <c r="M70" s="233">
        <f>+M69/$M$69</f>
        <v>1</v>
      </c>
      <c r="N70" s="18"/>
      <c r="O70" s="573"/>
    </row>
    <row r="71" spans="14:15" ht="17.25">
      <c r="N71" s="18"/>
      <c r="O71" s="18"/>
    </row>
    <row r="72" spans="1:15" ht="17.25">
      <c r="A72" s="237" t="s">
        <v>201</v>
      </c>
      <c r="N72" s="18"/>
      <c r="O72" s="18"/>
    </row>
    <row r="73" spans="14:15" ht="17.25">
      <c r="N73" s="18"/>
      <c r="O73" s="18"/>
    </row>
    <row r="74" spans="14:15" ht="17.25">
      <c r="N74" s="18"/>
      <c r="O74" s="18"/>
    </row>
    <row r="75" spans="14:15" ht="17.25">
      <c r="N75" s="18"/>
      <c r="O75" s="18"/>
    </row>
    <row r="76" spans="14:15" ht="17.25">
      <c r="N76" s="18"/>
      <c r="O76" s="18"/>
    </row>
    <row r="77" spans="14:15" ht="17.25">
      <c r="N77" s="18"/>
      <c r="O77" s="18"/>
    </row>
    <row r="78" spans="14:15" ht="17.25">
      <c r="N78" s="18"/>
      <c r="O78" s="18"/>
    </row>
    <row r="79" spans="14:15" ht="17.25">
      <c r="N79" s="18"/>
      <c r="O79" s="18"/>
    </row>
    <row r="80" spans="14:15" ht="17.25">
      <c r="N80" s="18"/>
      <c r="O80" s="18"/>
    </row>
    <row r="81" spans="14:15" ht="17.25">
      <c r="N81" s="18"/>
      <c r="O81" s="18"/>
    </row>
    <row r="82" spans="14:15" ht="17.25">
      <c r="N82" s="18"/>
      <c r="O82" s="18"/>
    </row>
    <row r="83" spans="14:15" ht="17.25">
      <c r="N83" s="18"/>
      <c r="O83" s="18"/>
    </row>
    <row r="84" spans="1:15" ht="17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8"/>
      <c r="O84" s="18"/>
    </row>
    <row r="85" spans="1:15" ht="17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7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4" ht="17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ht="17.25">
      <c r="N88" s="18"/>
    </row>
    <row r="89" ht="17.25">
      <c r="N89" s="18"/>
    </row>
    <row r="90" ht="17.25">
      <c r="N90" s="18"/>
    </row>
    <row r="91" ht="17.25">
      <c r="N91" s="18"/>
    </row>
    <row r="92" ht="17.25">
      <c r="N92" s="18"/>
    </row>
  </sheetData>
  <mergeCells count="38">
    <mergeCell ref="N22:N23"/>
    <mergeCell ref="N25:N26"/>
    <mergeCell ref="N28:N29"/>
    <mergeCell ref="N31:N32"/>
    <mergeCell ref="A63:A64"/>
    <mergeCell ref="A66:A67"/>
    <mergeCell ref="A69:A70"/>
    <mergeCell ref="A4:A5"/>
    <mergeCell ref="A7:A8"/>
    <mergeCell ref="A10:A11"/>
    <mergeCell ref="A13:A14"/>
    <mergeCell ref="A16:A17"/>
    <mergeCell ref="A19:A20"/>
    <mergeCell ref="A22:A23"/>
    <mergeCell ref="A51:A52"/>
    <mergeCell ref="A54:A55"/>
    <mergeCell ref="A57:A58"/>
    <mergeCell ref="A60:A61"/>
    <mergeCell ref="A39:A40"/>
    <mergeCell ref="A42:A43"/>
    <mergeCell ref="A45:A46"/>
    <mergeCell ref="A48:A49"/>
    <mergeCell ref="Y37:Z37"/>
    <mergeCell ref="A25:A26"/>
    <mergeCell ref="A28:A29"/>
    <mergeCell ref="A31:A32"/>
    <mergeCell ref="A34:A35"/>
    <mergeCell ref="N34:N35"/>
    <mergeCell ref="A2:F2"/>
    <mergeCell ref="N2:U2"/>
    <mergeCell ref="A1:J1"/>
    <mergeCell ref="A37:D37"/>
    <mergeCell ref="N4:N5"/>
    <mergeCell ref="N7:N8"/>
    <mergeCell ref="N10:N11"/>
    <mergeCell ref="N13:N14"/>
    <mergeCell ref="N16:N17"/>
    <mergeCell ref="N19:N20"/>
  </mergeCells>
  <printOptions horizontalCentered="1"/>
  <pageMargins left="0.3937007874015748" right="0.3937007874015748" top="0.5905511811023623" bottom="0.7874015748031497" header="0.5118110236220472" footer="0.3937007874015748"/>
  <pageSetup firstPageNumber="23" useFirstPageNumber="1" fitToHeight="1" fitToWidth="1" horizontalDpi="600" verticalDpi="600" orientation="landscape" paperSize="8" scale="75" r:id="rId1"/>
  <rowBreaks count="1" manualBreakCount="1">
    <brk id="10" max="12" man="1"/>
  </rowBreaks>
  <colBreaks count="2" manualBreakCount="2">
    <brk id="13" max="65535" man="1"/>
    <brk id="20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G48"/>
  <sheetViews>
    <sheetView showGridLines="0" zoomScale="85" zoomScaleNormal="85" zoomScaleSheetLayoutView="75" workbookViewId="0" topLeftCell="A1">
      <selection activeCell="R38" sqref="R38"/>
    </sheetView>
  </sheetViews>
  <sheetFormatPr defaultColWidth="8.83203125" defaultRowHeight="18"/>
  <cols>
    <col min="1" max="1" width="8.66015625" style="0" customWidth="1"/>
    <col min="2" max="18" width="5.41015625" style="0" customWidth="1"/>
    <col min="19" max="20" width="8.66015625" style="0" customWidth="1"/>
    <col min="21" max="21" width="13.83203125" style="205" bestFit="1" customWidth="1"/>
    <col min="22" max="23" width="8.66015625" style="0" customWidth="1"/>
    <col min="24" max="24" width="10.41015625" style="0" bestFit="1" customWidth="1"/>
    <col min="25" max="32" width="8.66015625" style="0" customWidth="1"/>
  </cols>
  <sheetData>
    <row r="1" spans="1:33" ht="22.5" customHeight="1" thickBot="1">
      <c r="A1" s="657" t="s">
        <v>206</v>
      </c>
      <c r="B1" s="657"/>
      <c r="C1" s="657"/>
      <c r="D1" s="657"/>
      <c r="E1" s="657"/>
      <c r="F1" s="657"/>
      <c r="G1" s="657"/>
      <c r="H1" s="657"/>
      <c r="I1" s="657"/>
      <c r="J1" s="657"/>
      <c r="K1" s="217"/>
      <c r="L1" s="217"/>
      <c r="M1" s="217"/>
      <c r="N1" s="217"/>
      <c r="O1" s="734" t="s">
        <v>655</v>
      </c>
      <c r="P1" s="734"/>
      <c r="Q1" s="734"/>
      <c r="R1" s="734"/>
      <c r="S1" s="18"/>
      <c r="T1" s="18"/>
      <c r="U1" s="20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33" customHeight="1">
      <c r="A2" s="20"/>
      <c r="B2" s="741" t="s">
        <v>207</v>
      </c>
      <c r="C2" s="731" t="s">
        <v>208</v>
      </c>
      <c r="D2" s="732"/>
      <c r="E2" s="732"/>
      <c r="F2" s="732"/>
      <c r="G2" s="732"/>
      <c r="H2" s="732"/>
      <c r="I2" s="732"/>
      <c r="J2" s="732"/>
      <c r="K2" s="732"/>
      <c r="L2" s="732"/>
      <c r="M2" s="733"/>
      <c r="N2" s="749" t="s">
        <v>50</v>
      </c>
      <c r="O2" s="749" t="s">
        <v>209</v>
      </c>
      <c r="P2" s="741" t="s">
        <v>210</v>
      </c>
      <c r="Q2" s="752" t="s">
        <v>236</v>
      </c>
      <c r="R2" s="753"/>
      <c r="S2" s="18"/>
      <c r="T2" s="18"/>
      <c r="U2" s="204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36.5" customHeight="1">
      <c r="A3" s="24"/>
      <c r="B3" s="742"/>
      <c r="C3" s="238" t="s">
        <v>120</v>
      </c>
      <c r="D3" s="239" t="s">
        <v>237</v>
      </c>
      <c r="E3" s="238" t="s">
        <v>238</v>
      </c>
      <c r="F3" s="238" t="s">
        <v>239</v>
      </c>
      <c r="G3" s="240" t="s">
        <v>240</v>
      </c>
      <c r="H3" s="238" t="s">
        <v>211</v>
      </c>
      <c r="I3" s="238" t="s">
        <v>241</v>
      </c>
      <c r="J3" s="241" t="s">
        <v>212</v>
      </c>
      <c r="K3" s="238" t="s">
        <v>242</v>
      </c>
      <c r="L3" s="242" t="s">
        <v>213</v>
      </c>
      <c r="M3" s="243" t="s">
        <v>214</v>
      </c>
      <c r="N3" s="750"/>
      <c r="O3" s="751"/>
      <c r="P3" s="742"/>
      <c r="Q3" s="222" t="s">
        <v>215</v>
      </c>
      <c r="R3" s="222" t="s">
        <v>216</v>
      </c>
      <c r="S3" s="18"/>
      <c r="T3" s="18"/>
      <c r="U3" s="204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22.5" customHeight="1">
      <c r="A4" s="99" t="s">
        <v>217</v>
      </c>
      <c r="B4" s="244">
        <f aca="true" t="shared" si="0" ref="B4:B15">SUM(C4:P4)</f>
        <v>438</v>
      </c>
      <c r="C4" s="245">
        <v>92</v>
      </c>
      <c r="D4" s="245">
        <v>55</v>
      </c>
      <c r="E4" s="245" t="s">
        <v>110</v>
      </c>
      <c r="F4" s="245" t="s">
        <v>110</v>
      </c>
      <c r="G4" s="245" t="s">
        <v>110</v>
      </c>
      <c r="H4" s="245" t="s">
        <v>218</v>
      </c>
      <c r="I4" s="245">
        <v>41</v>
      </c>
      <c r="J4" s="245" t="s">
        <v>110</v>
      </c>
      <c r="K4" s="245" t="s">
        <v>110</v>
      </c>
      <c r="L4" s="245" t="s">
        <v>110</v>
      </c>
      <c r="M4" s="245">
        <v>91</v>
      </c>
      <c r="N4" s="245">
        <v>143</v>
      </c>
      <c r="O4" s="245">
        <v>16</v>
      </c>
      <c r="P4" s="245" t="s">
        <v>218</v>
      </c>
      <c r="Q4" s="246">
        <v>67.7</v>
      </c>
      <c r="R4" s="246">
        <v>65.2</v>
      </c>
      <c r="S4" s="18"/>
      <c r="T4" s="18"/>
      <c r="U4" s="204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22.5" customHeight="1">
      <c r="A5" s="105" t="s">
        <v>219</v>
      </c>
      <c r="B5" s="247">
        <f t="shared" si="0"/>
        <v>390</v>
      </c>
      <c r="C5" s="14">
        <v>114</v>
      </c>
      <c r="D5" s="14">
        <v>33</v>
      </c>
      <c r="E5" s="14">
        <v>14</v>
      </c>
      <c r="F5" s="14">
        <v>17</v>
      </c>
      <c r="G5" s="14" t="s">
        <v>110</v>
      </c>
      <c r="H5" s="14" t="s">
        <v>110</v>
      </c>
      <c r="I5" s="14">
        <v>33</v>
      </c>
      <c r="J5" s="14" t="s">
        <v>110</v>
      </c>
      <c r="K5" s="14" t="s">
        <v>110</v>
      </c>
      <c r="L5" s="14" t="s">
        <v>110</v>
      </c>
      <c r="M5" s="14">
        <v>56</v>
      </c>
      <c r="N5" s="14">
        <v>104</v>
      </c>
      <c r="O5" s="14">
        <v>18</v>
      </c>
      <c r="P5" s="14">
        <v>1</v>
      </c>
      <c r="Q5" s="248">
        <v>52</v>
      </c>
      <c r="R5" s="248">
        <v>57</v>
      </c>
      <c r="S5" s="18"/>
      <c r="T5" s="18"/>
      <c r="U5" s="20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22.5" customHeight="1">
      <c r="A6" s="105" t="s">
        <v>220</v>
      </c>
      <c r="B6" s="247">
        <f t="shared" si="0"/>
        <v>450</v>
      </c>
      <c r="C6" s="14">
        <v>152</v>
      </c>
      <c r="D6" s="14">
        <v>26</v>
      </c>
      <c r="E6" s="14" t="s">
        <v>110</v>
      </c>
      <c r="F6" s="14">
        <v>35</v>
      </c>
      <c r="G6" s="14">
        <v>11</v>
      </c>
      <c r="H6" s="14" t="s">
        <v>218</v>
      </c>
      <c r="I6" s="14">
        <v>28</v>
      </c>
      <c r="J6" s="14" t="s">
        <v>110</v>
      </c>
      <c r="K6" s="14" t="s">
        <v>110</v>
      </c>
      <c r="L6" s="14">
        <v>17</v>
      </c>
      <c r="M6" s="14">
        <v>36</v>
      </c>
      <c r="N6" s="14">
        <v>110</v>
      </c>
      <c r="O6" s="14">
        <v>27</v>
      </c>
      <c r="P6" s="14">
        <v>8</v>
      </c>
      <c r="Q6" s="248">
        <v>52.7</v>
      </c>
      <c r="R6" s="248">
        <v>60.2</v>
      </c>
      <c r="S6" s="18"/>
      <c r="T6" s="18"/>
      <c r="U6" s="204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2.5" customHeight="1">
      <c r="A7" s="105" t="s">
        <v>111</v>
      </c>
      <c r="B7" s="247">
        <f t="shared" si="0"/>
        <v>419</v>
      </c>
      <c r="C7" s="14">
        <v>87</v>
      </c>
      <c r="D7" s="14">
        <v>20</v>
      </c>
      <c r="E7" s="14" t="s">
        <v>110</v>
      </c>
      <c r="F7" s="14">
        <v>27</v>
      </c>
      <c r="G7" s="14">
        <v>10</v>
      </c>
      <c r="H7" s="14" t="s">
        <v>218</v>
      </c>
      <c r="I7" s="14">
        <v>24</v>
      </c>
      <c r="J7" s="14" t="s">
        <v>110</v>
      </c>
      <c r="K7" s="14" t="s">
        <v>110</v>
      </c>
      <c r="L7" s="14">
        <v>10</v>
      </c>
      <c r="M7" s="14">
        <v>34</v>
      </c>
      <c r="N7" s="14">
        <v>174</v>
      </c>
      <c r="O7" s="14">
        <v>16</v>
      </c>
      <c r="P7" s="14">
        <v>17</v>
      </c>
      <c r="Q7" s="248">
        <v>41.8</v>
      </c>
      <c r="R7" s="248">
        <v>50.7</v>
      </c>
      <c r="S7" s="18"/>
      <c r="T7" s="18"/>
      <c r="U7" s="204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22.5" customHeight="1">
      <c r="A8" s="105" t="s">
        <v>221</v>
      </c>
      <c r="B8" s="247">
        <f t="shared" si="0"/>
        <v>404</v>
      </c>
      <c r="C8" s="14">
        <v>85</v>
      </c>
      <c r="D8" s="14">
        <v>10</v>
      </c>
      <c r="E8" s="14">
        <v>5</v>
      </c>
      <c r="F8" s="14">
        <v>36</v>
      </c>
      <c r="G8" s="14">
        <v>5</v>
      </c>
      <c r="H8" s="14" t="s">
        <v>218</v>
      </c>
      <c r="I8" s="14">
        <v>25</v>
      </c>
      <c r="J8" s="14">
        <v>17</v>
      </c>
      <c r="K8" s="14">
        <v>4</v>
      </c>
      <c r="L8" s="14">
        <v>11</v>
      </c>
      <c r="M8" s="14">
        <v>6</v>
      </c>
      <c r="N8" s="14">
        <v>165</v>
      </c>
      <c r="O8" s="14">
        <v>13</v>
      </c>
      <c r="P8" s="14">
        <v>22</v>
      </c>
      <c r="Q8" s="248">
        <v>37.1</v>
      </c>
      <c r="R8" s="248">
        <v>45.4</v>
      </c>
      <c r="S8" s="18"/>
      <c r="T8" s="18"/>
      <c r="U8" s="204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22.5" customHeight="1">
      <c r="A9" s="105" t="s">
        <v>112</v>
      </c>
      <c r="B9" s="247">
        <f t="shared" si="0"/>
        <v>492</v>
      </c>
      <c r="C9" s="14">
        <v>97</v>
      </c>
      <c r="D9" s="14">
        <v>13</v>
      </c>
      <c r="E9" s="14">
        <v>11</v>
      </c>
      <c r="F9" s="14">
        <v>40</v>
      </c>
      <c r="G9" s="14">
        <v>14</v>
      </c>
      <c r="H9" s="14" t="s">
        <v>218</v>
      </c>
      <c r="I9" s="14">
        <v>19</v>
      </c>
      <c r="J9" s="14">
        <v>22</v>
      </c>
      <c r="K9" s="14">
        <v>2</v>
      </c>
      <c r="L9" s="14">
        <v>3</v>
      </c>
      <c r="M9" s="14">
        <v>6</v>
      </c>
      <c r="N9" s="14">
        <v>225</v>
      </c>
      <c r="O9" s="14">
        <v>17</v>
      </c>
      <c r="P9" s="14">
        <v>23</v>
      </c>
      <c r="Q9" s="248">
        <v>42.4</v>
      </c>
      <c r="R9" s="248">
        <v>46.9</v>
      </c>
      <c r="S9" s="18"/>
      <c r="T9" s="18"/>
      <c r="U9" s="204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22.5" customHeight="1">
      <c r="A10" s="105" t="s">
        <v>222</v>
      </c>
      <c r="B10" s="247">
        <f t="shared" si="0"/>
        <v>419</v>
      </c>
      <c r="C10" s="14">
        <v>92</v>
      </c>
      <c r="D10" s="14">
        <v>7</v>
      </c>
      <c r="E10" s="14">
        <v>3</v>
      </c>
      <c r="F10" s="14">
        <v>29</v>
      </c>
      <c r="G10" s="14">
        <v>5</v>
      </c>
      <c r="H10" s="14" t="s">
        <v>218</v>
      </c>
      <c r="I10" s="14">
        <v>27</v>
      </c>
      <c r="J10" s="14">
        <v>24</v>
      </c>
      <c r="K10" s="14">
        <v>3</v>
      </c>
      <c r="L10" s="14">
        <v>0</v>
      </c>
      <c r="M10" s="14">
        <v>3</v>
      </c>
      <c r="N10" s="14">
        <v>180</v>
      </c>
      <c r="O10" s="14">
        <v>12</v>
      </c>
      <c r="P10" s="14">
        <v>34</v>
      </c>
      <c r="Q10" s="248">
        <v>34.2</v>
      </c>
      <c r="R10" s="248">
        <v>45.4</v>
      </c>
      <c r="S10" s="18"/>
      <c r="T10" s="18"/>
      <c r="U10" s="204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22.5" customHeight="1">
      <c r="A11" s="105" t="s">
        <v>223</v>
      </c>
      <c r="B11" s="247">
        <f t="shared" si="0"/>
        <v>437</v>
      </c>
      <c r="C11" s="14">
        <v>94</v>
      </c>
      <c r="D11" s="14">
        <v>11</v>
      </c>
      <c r="E11" s="14">
        <v>5</v>
      </c>
      <c r="F11" s="14">
        <v>32</v>
      </c>
      <c r="G11" s="14">
        <v>10</v>
      </c>
      <c r="H11" s="14" t="s">
        <v>218</v>
      </c>
      <c r="I11" s="14">
        <v>20</v>
      </c>
      <c r="J11" s="14">
        <v>30</v>
      </c>
      <c r="K11" s="14">
        <v>1</v>
      </c>
      <c r="L11" s="14">
        <v>8</v>
      </c>
      <c r="M11" s="14">
        <v>4</v>
      </c>
      <c r="N11" s="14">
        <v>174</v>
      </c>
      <c r="O11" s="14">
        <v>13</v>
      </c>
      <c r="P11" s="14">
        <v>35</v>
      </c>
      <c r="Q11" s="248">
        <v>35.3</v>
      </c>
      <c r="R11" s="248">
        <v>45.3</v>
      </c>
      <c r="S11" s="18"/>
      <c r="T11" s="18"/>
      <c r="U11" s="204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22.5" customHeight="1">
      <c r="A12" s="105" t="s">
        <v>114</v>
      </c>
      <c r="B12" s="247">
        <f t="shared" si="0"/>
        <v>495</v>
      </c>
      <c r="C12" s="14">
        <v>102</v>
      </c>
      <c r="D12" s="14">
        <v>11</v>
      </c>
      <c r="E12" s="14">
        <v>2</v>
      </c>
      <c r="F12" s="14">
        <v>50</v>
      </c>
      <c r="G12" s="14">
        <v>5</v>
      </c>
      <c r="H12" s="14">
        <v>1</v>
      </c>
      <c r="I12" s="14">
        <v>26</v>
      </c>
      <c r="J12" s="14">
        <v>29</v>
      </c>
      <c r="K12" s="14">
        <v>1</v>
      </c>
      <c r="L12" s="14">
        <v>4</v>
      </c>
      <c r="M12" s="14">
        <v>12</v>
      </c>
      <c r="N12" s="14">
        <v>196</v>
      </c>
      <c r="O12" s="14">
        <v>15</v>
      </c>
      <c r="P12" s="14">
        <v>41</v>
      </c>
      <c r="Q12" s="248">
        <v>39.6</v>
      </c>
      <c r="R12" s="248">
        <v>45.8</v>
      </c>
      <c r="S12" s="18"/>
      <c r="T12" s="18"/>
      <c r="U12" s="204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2.5" customHeight="1">
      <c r="A13" s="105" t="s">
        <v>115</v>
      </c>
      <c r="B13" s="247">
        <f t="shared" si="0"/>
        <v>472</v>
      </c>
      <c r="C13" s="14">
        <v>120</v>
      </c>
      <c r="D13" s="14">
        <v>4</v>
      </c>
      <c r="E13" s="14">
        <v>3</v>
      </c>
      <c r="F13" s="14">
        <v>28</v>
      </c>
      <c r="G13" s="14">
        <v>16</v>
      </c>
      <c r="H13" s="14" t="s">
        <v>218</v>
      </c>
      <c r="I13" s="14">
        <v>24</v>
      </c>
      <c r="J13" s="14">
        <v>32</v>
      </c>
      <c r="K13" s="14">
        <v>1</v>
      </c>
      <c r="L13" s="14">
        <v>4</v>
      </c>
      <c r="M13" s="14">
        <v>24</v>
      </c>
      <c r="N13" s="14">
        <v>182</v>
      </c>
      <c r="O13" s="14">
        <v>11</v>
      </c>
      <c r="P13" s="14">
        <v>23</v>
      </c>
      <c r="Q13" s="248">
        <v>37.4</v>
      </c>
      <c r="R13" s="248">
        <v>47.7</v>
      </c>
      <c r="S13" s="18"/>
      <c r="T13" s="18"/>
      <c r="U13" s="204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2.5" customHeight="1">
      <c r="A14" s="105" t="s">
        <v>116</v>
      </c>
      <c r="B14" s="247">
        <f t="shared" si="0"/>
        <v>486</v>
      </c>
      <c r="C14" s="14">
        <v>100</v>
      </c>
      <c r="D14" s="14">
        <v>7</v>
      </c>
      <c r="E14" s="14">
        <v>5</v>
      </c>
      <c r="F14" s="14">
        <v>38</v>
      </c>
      <c r="G14" s="14">
        <v>7</v>
      </c>
      <c r="H14" s="14" t="s">
        <v>218</v>
      </c>
      <c r="I14" s="14">
        <v>36</v>
      </c>
      <c r="J14" s="14">
        <v>37</v>
      </c>
      <c r="K14" s="14">
        <v>3</v>
      </c>
      <c r="L14" s="14">
        <v>4</v>
      </c>
      <c r="M14" s="14">
        <v>23</v>
      </c>
      <c r="N14" s="14">
        <v>189</v>
      </c>
      <c r="O14" s="14">
        <v>9</v>
      </c>
      <c r="P14" s="14">
        <v>28</v>
      </c>
      <c r="Q14" s="248">
        <v>38.3</v>
      </c>
      <c r="R14" s="248">
        <v>47.7</v>
      </c>
      <c r="S14" s="18"/>
      <c r="T14" s="18"/>
      <c r="U14" s="204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22.5" customHeight="1">
      <c r="A15" s="249" t="s">
        <v>117</v>
      </c>
      <c r="B15" s="250">
        <f t="shared" si="0"/>
        <v>548</v>
      </c>
      <c r="C15" s="251">
        <v>117</v>
      </c>
      <c r="D15" s="251">
        <v>10</v>
      </c>
      <c r="E15" s="251">
        <v>4</v>
      </c>
      <c r="F15" s="251">
        <v>42</v>
      </c>
      <c r="G15" s="251">
        <v>11</v>
      </c>
      <c r="H15" s="251" t="s">
        <v>218</v>
      </c>
      <c r="I15" s="251">
        <v>56</v>
      </c>
      <c r="J15" s="251">
        <v>43</v>
      </c>
      <c r="K15" s="251">
        <v>4</v>
      </c>
      <c r="L15" s="251">
        <v>4</v>
      </c>
      <c r="M15" s="251">
        <v>15</v>
      </c>
      <c r="N15" s="14">
        <v>203</v>
      </c>
      <c r="O15" s="14">
        <v>12</v>
      </c>
      <c r="P15" s="251">
        <v>27</v>
      </c>
      <c r="Q15" s="252">
        <v>43</v>
      </c>
      <c r="R15" s="252">
        <v>49.1</v>
      </c>
      <c r="S15" s="18"/>
      <c r="T15" s="18"/>
      <c r="U15" s="204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7.25">
      <c r="A16" s="451"/>
      <c r="B16" s="735" t="s">
        <v>243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745" t="s">
        <v>236</v>
      </c>
      <c r="O16" s="746"/>
      <c r="P16" s="454"/>
      <c r="Q16" s="454"/>
      <c r="R16" s="454"/>
      <c r="S16" s="18"/>
      <c r="T16" s="18"/>
      <c r="U16" s="204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44.25" customHeight="1">
      <c r="A17" s="455"/>
      <c r="B17" s="736"/>
      <c r="C17" s="735" t="s">
        <v>244</v>
      </c>
      <c r="D17" s="253"/>
      <c r="E17" s="452"/>
      <c r="F17" s="452"/>
      <c r="G17" s="452"/>
      <c r="H17" s="452"/>
      <c r="I17" s="452"/>
      <c r="J17" s="453"/>
      <c r="K17" s="739" t="s">
        <v>50</v>
      </c>
      <c r="L17" s="739" t="s">
        <v>209</v>
      </c>
      <c r="M17" s="743" t="s">
        <v>210</v>
      </c>
      <c r="N17" s="747"/>
      <c r="O17" s="748"/>
      <c r="P17" s="18"/>
      <c r="Q17" s="18"/>
      <c r="R17" s="18"/>
      <c r="S17" s="18"/>
      <c r="T17" s="18"/>
      <c r="U17" s="204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53" customHeight="1">
      <c r="A18" s="456"/>
      <c r="B18" s="737"/>
      <c r="C18" s="738"/>
      <c r="D18" s="254" t="s">
        <v>156</v>
      </c>
      <c r="E18" s="254" t="s">
        <v>245</v>
      </c>
      <c r="F18" s="243" t="s">
        <v>246</v>
      </c>
      <c r="G18" s="254" t="s">
        <v>247</v>
      </c>
      <c r="H18" s="243" t="s">
        <v>248</v>
      </c>
      <c r="I18" s="243" t="s">
        <v>249</v>
      </c>
      <c r="J18" s="243" t="s">
        <v>250</v>
      </c>
      <c r="K18" s="740"/>
      <c r="L18" s="740"/>
      <c r="M18" s="744"/>
      <c r="N18" s="222" t="s">
        <v>215</v>
      </c>
      <c r="O18" s="222" t="s">
        <v>216</v>
      </c>
      <c r="P18" s="18"/>
      <c r="Q18" s="18"/>
      <c r="R18" s="18"/>
      <c r="S18" s="18"/>
      <c r="T18" s="18"/>
      <c r="U18" s="204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22.5" customHeight="1">
      <c r="A19" s="99" t="s">
        <v>224</v>
      </c>
      <c r="B19" s="244">
        <f>SUM(C19+K19+L19+M19)</f>
        <v>523</v>
      </c>
      <c r="C19" s="245">
        <f>SUM(D19:J19)</f>
        <v>306</v>
      </c>
      <c r="D19" s="245">
        <v>101</v>
      </c>
      <c r="E19" s="245">
        <v>53</v>
      </c>
      <c r="F19" s="245">
        <v>55</v>
      </c>
      <c r="G19" s="245">
        <v>54</v>
      </c>
      <c r="H19" s="245">
        <v>14</v>
      </c>
      <c r="I19" s="245">
        <v>2</v>
      </c>
      <c r="J19" s="245">
        <v>27</v>
      </c>
      <c r="K19" s="245">
        <v>184</v>
      </c>
      <c r="L19" s="245">
        <v>7</v>
      </c>
      <c r="M19" s="255">
        <v>26</v>
      </c>
      <c r="N19" s="246">
        <v>40.7</v>
      </c>
      <c r="O19" s="246">
        <v>56.2</v>
      </c>
      <c r="P19" s="18"/>
      <c r="Q19" s="18"/>
      <c r="R19" s="18"/>
      <c r="S19" s="18"/>
      <c r="T19" s="18"/>
      <c r="U19" s="204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22.5" customHeight="1">
      <c r="A20" s="105" t="s">
        <v>225</v>
      </c>
      <c r="B20" s="247">
        <f>SUM(C20+K20+L20+M20)</f>
        <v>567</v>
      </c>
      <c r="C20" s="14">
        <f>SUM(D20:J20)</f>
        <v>309</v>
      </c>
      <c r="D20" s="14">
        <v>125</v>
      </c>
      <c r="E20" s="14">
        <v>33</v>
      </c>
      <c r="F20" s="14">
        <v>61</v>
      </c>
      <c r="G20" s="14">
        <v>42</v>
      </c>
      <c r="H20" s="14">
        <v>13</v>
      </c>
      <c r="I20" s="14">
        <v>6</v>
      </c>
      <c r="J20" s="14">
        <v>29</v>
      </c>
      <c r="K20" s="14">
        <v>226</v>
      </c>
      <c r="L20" s="14">
        <v>8</v>
      </c>
      <c r="M20" s="149">
        <v>24</v>
      </c>
      <c r="N20" s="248">
        <v>43.8</v>
      </c>
      <c r="O20" s="248">
        <v>51.6</v>
      </c>
      <c r="P20" s="18"/>
      <c r="Q20" s="18"/>
      <c r="R20" s="18"/>
      <c r="S20" s="18"/>
      <c r="T20" s="18"/>
      <c r="U20" s="204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22.5" customHeight="1">
      <c r="A21" s="105" t="s">
        <v>226</v>
      </c>
      <c r="B21" s="247">
        <f>SUM(C21+K21+L21+M21)</f>
        <v>600</v>
      </c>
      <c r="C21" s="14">
        <f>SUM(D21:J21)</f>
        <v>326</v>
      </c>
      <c r="D21" s="14">
        <v>124</v>
      </c>
      <c r="E21" s="14">
        <v>51</v>
      </c>
      <c r="F21" s="14">
        <v>58</v>
      </c>
      <c r="G21" s="14">
        <v>55</v>
      </c>
      <c r="H21" s="14">
        <v>13</v>
      </c>
      <c r="I21" s="14">
        <v>5</v>
      </c>
      <c r="J21" s="14">
        <v>20</v>
      </c>
      <c r="K21" s="14">
        <v>250</v>
      </c>
      <c r="L21" s="14">
        <v>8</v>
      </c>
      <c r="M21" s="149">
        <v>16</v>
      </c>
      <c r="N21" s="248">
        <v>45.9</v>
      </c>
      <c r="O21" s="248">
        <v>52.4</v>
      </c>
      <c r="P21" s="18"/>
      <c r="Q21" s="18"/>
      <c r="R21" s="18"/>
      <c r="S21" s="18"/>
      <c r="T21" s="18"/>
      <c r="U21" s="204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22.5" customHeight="1">
      <c r="A22" s="105" t="s">
        <v>227</v>
      </c>
      <c r="B22" s="247">
        <v>728</v>
      </c>
      <c r="C22" s="14">
        <v>348</v>
      </c>
      <c r="D22" s="14">
        <v>108</v>
      </c>
      <c r="E22" s="14">
        <v>57</v>
      </c>
      <c r="F22" s="14">
        <v>73</v>
      </c>
      <c r="G22" s="14">
        <v>58</v>
      </c>
      <c r="H22" s="14">
        <v>17</v>
      </c>
      <c r="I22" s="14">
        <v>4</v>
      </c>
      <c r="J22" s="14">
        <v>31</v>
      </c>
      <c r="K22" s="14">
        <v>344</v>
      </c>
      <c r="L22" s="14">
        <v>13</v>
      </c>
      <c r="M22" s="149">
        <v>23</v>
      </c>
      <c r="N22" s="248">
        <v>55.2</v>
      </c>
      <c r="O22" s="248">
        <v>59.3</v>
      </c>
      <c r="P22" s="18"/>
      <c r="Q22" s="18"/>
      <c r="R22" s="18"/>
      <c r="S22" s="18"/>
      <c r="T22" s="18"/>
      <c r="U22" s="204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22.5" customHeight="1">
      <c r="A23" s="105" t="s">
        <v>228</v>
      </c>
      <c r="B23" s="247">
        <v>697</v>
      </c>
      <c r="C23" s="14">
        <v>327</v>
      </c>
      <c r="D23" s="14">
        <v>92</v>
      </c>
      <c r="E23" s="14">
        <v>55</v>
      </c>
      <c r="F23" s="14">
        <v>72</v>
      </c>
      <c r="G23" s="14">
        <v>55</v>
      </c>
      <c r="H23" s="14">
        <v>14</v>
      </c>
      <c r="I23" s="14">
        <v>4</v>
      </c>
      <c r="J23" s="14">
        <v>35</v>
      </c>
      <c r="K23" s="14">
        <v>327</v>
      </c>
      <c r="L23" s="14">
        <v>15</v>
      </c>
      <c r="M23" s="149">
        <v>28</v>
      </c>
      <c r="N23" s="248">
        <v>52.4</v>
      </c>
      <c r="O23" s="248">
        <v>60</v>
      </c>
      <c r="P23" s="18"/>
      <c r="Q23" s="18"/>
      <c r="R23" s="18"/>
      <c r="S23" s="18"/>
      <c r="T23" s="18"/>
      <c r="U23" s="204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2.5" customHeight="1">
      <c r="A24" s="105" t="s">
        <v>229</v>
      </c>
      <c r="B24" s="247">
        <v>689</v>
      </c>
      <c r="C24" s="14">
        <v>344</v>
      </c>
      <c r="D24" s="14">
        <v>88</v>
      </c>
      <c r="E24" s="14">
        <v>45</v>
      </c>
      <c r="F24" s="14">
        <v>93</v>
      </c>
      <c r="G24" s="14">
        <v>61</v>
      </c>
      <c r="H24" s="14">
        <v>19</v>
      </c>
      <c r="I24" s="14">
        <v>7</v>
      </c>
      <c r="J24" s="14">
        <v>31</v>
      </c>
      <c r="K24" s="14">
        <v>306</v>
      </c>
      <c r="L24" s="14">
        <v>10</v>
      </c>
      <c r="M24" s="149">
        <v>29</v>
      </c>
      <c r="N24" s="248">
        <v>51.8</v>
      </c>
      <c r="O24" s="248">
        <v>58.8</v>
      </c>
      <c r="P24" s="18"/>
      <c r="Q24" s="18"/>
      <c r="R24" s="18"/>
      <c r="S24" s="18"/>
      <c r="T24" s="18"/>
      <c r="U24" s="204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22.5" customHeight="1">
      <c r="A25" s="105" t="s">
        <v>230</v>
      </c>
      <c r="B25" s="247">
        <v>655</v>
      </c>
      <c r="C25" s="14">
        <v>313</v>
      </c>
      <c r="D25" s="14">
        <v>87</v>
      </c>
      <c r="E25" s="14">
        <v>54</v>
      </c>
      <c r="F25" s="14">
        <v>70</v>
      </c>
      <c r="G25" s="14">
        <v>59</v>
      </c>
      <c r="H25" s="14">
        <v>15</v>
      </c>
      <c r="I25" s="14">
        <v>2</v>
      </c>
      <c r="J25" s="14">
        <v>26</v>
      </c>
      <c r="K25" s="14">
        <v>303</v>
      </c>
      <c r="L25" s="14">
        <v>10</v>
      </c>
      <c r="M25" s="149">
        <v>29</v>
      </c>
      <c r="N25" s="248">
        <v>48.4</v>
      </c>
      <c r="O25" s="248">
        <v>58.1</v>
      </c>
      <c r="P25" s="18"/>
      <c r="Q25" s="18"/>
      <c r="R25" s="18"/>
      <c r="S25" s="18"/>
      <c r="T25" s="18" t="s">
        <v>656</v>
      </c>
      <c r="U25" s="20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22.5" customHeight="1">
      <c r="A26" s="105" t="s">
        <v>231</v>
      </c>
      <c r="B26" s="247">
        <v>690</v>
      </c>
      <c r="C26" s="14">
        <v>326</v>
      </c>
      <c r="D26" s="14">
        <v>80</v>
      </c>
      <c r="E26" s="14">
        <v>57</v>
      </c>
      <c r="F26" s="14">
        <v>70</v>
      </c>
      <c r="G26" s="14">
        <v>77</v>
      </c>
      <c r="H26" s="14">
        <v>6</v>
      </c>
      <c r="I26" s="14">
        <v>4</v>
      </c>
      <c r="J26" s="14">
        <v>32</v>
      </c>
      <c r="K26" s="14">
        <v>316</v>
      </c>
      <c r="L26" s="14">
        <v>13</v>
      </c>
      <c r="M26" s="149">
        <v>35</v>
      </c>
      <c r="N26" s="248">
        <v>50.4</v>
      </c>
      <c r="O26" s="248">
        <v>58.2</v>
      </c>
      <c r="P26" s="18"/>
      <c r="Q26" s="18"/>
      <c r="R26" s="18"/>
      <c r="S26" s="18"/>
      <c r="T26" s="16" t="s">
        <v>657</v>
      </c>
      <c r="U26" s="20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15" ht="22.5" customHeight="1">
      <c r="A27" s="105" t="s">
        <v>251</v>
      </c>
      <c r="B27" s="247">
        <v>723</v>
      </c>
      <c r="C27" s="14">
        <v>356</v>
      </c>
      <c r="D27" s="14">
        <v>76</v>
      </c>
      <c r="E27" s="14">
        <v>57</v>
      </c>
      <c r="F27" s="14">
        <v>96</v>
      </c>
      <c r="G27" s="14">
        <v>70</v>
      </c>
      <c r="H27" s="14">
        <v>13</v>
      </c>
      <c r="I27" s="14">
        <v>7</v>
      </c>
      <c r="J27" s="14">
        <v>37</v>
      </c>
      <c r="K27" s="14">
        <v>325</v>
      </c>
      <c r="L27" s="14">
        <v>11</v>
      </c>
      <c r="M27" s="149">
        <v>31</v>
      </c>
      <c r="N27" s="248">
        <v>52.39130434782609</v>
      </c>
      <c r="O27" s="248">
        <v>60</v>
      </c>
    </row>
    <row r="28" spans="1:33" s="7" customFormat="1" ht="22.5" customHeight="1">
      <c r="A28" s="105" t="s">
        <v>252</v>
      </c>
      <c r="B28" s="247">
        <v>749</v>
      </c>
      <c r="C28" s="14">
        <v>363</v>
      </c>
      <c r="D28" s="14">
        <v>85</v>
      </c>
      <c r="E28" s="14">
        <v>60</v>
      </c>
      <c r="F28" s="14">
        <v>91</v>
      </c>
      <c r="G28" s="14">
        <v>81</v>
      </c>
      <c r="H28" s="14">
        <v>13</v>
      </c>
      <c r="I28" s="14">
        <v>5</v>
      </c>
      <c r="J28" s="14">
        <v>28</v>
      </c>
      <c r="K28" s="14">
        <v>332</v>
      </c>
      <c r="L28" s="14">
        <v>6</v>
      </c>
      <c r="M28" s="149">
        <v>48</v>
      </c>
      <c r="N28" s="248">
        <v>53.8</v>
      </c>
      <c r="O28" s="248">
        <v>58.2</v>
      </c>
      <c r="P28" s="256"/>
      <c r="Q28" s="256"/>
      <c r="R28" s="256"/>
      <c r="S28" s="257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</row>
    <row r="29" spans="1:33" s="7" customFormat="1" ht="22.5" customHeight="1">
      <c r="A29" s="105" t="s">
        <v>232</v>
      </c>
      <c r="B29" s="14">
        <v>707</v>
      </c>
      <c r="C29" s="14">
        <v>343</v>
      </c>
      <c r="D29" s="14">
        <v>66</v>
      </c>
      <c r="E29" s="14">
        <v>54</v>
      </c>
      <c r="F29" s="14">
        <v>109</v>
      </c>
      <c r="G29" s="14">
        <v>79</v>
      </c>
      <c r="H29" s="14">
        <v>5</v>
      </c>
      <c r="I29" s="14">
        <v>6</v>
      </c>
      <c r="J29" s="14">
        <v>24</v>
      </c>
      <c r="K29" s="14">
        <v>321</v>
      </c>
      <c r="L29" s="14">
        <v>9</v>
      </c>
      <c r="M29" s="149">
        <v>34</v>
      </c>
      <c r="N29" s="248">
        <v>49.98525894414448</v>
      </c>
      <c r="O29" s="248">
        <v>59.7</v>
      </c>
      <c r="P29" s="256"/>
      <c r="Q29" s="256"/>
      <c r="R29" s="256"/>
      <c r="S29" s="257"/>
      <c r="T29" s="457"/>
      <c r="U29" s="576">
        <f>75965/126381728*100000</f>
        <v>60.107581374421464</v>
      </c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</row>
    <row r="30" spans="1:33" s="7" customFormat="1" ht="22.5" customHeight="1">
      <c r="A30" s="105" t="s">
        <v>233</v>
      </c>
      <c r="B30" s="14">
        <v>751</v>
      </c>
      <c r="C30" s="14">
        <v>347</v>
      </c>
      <c r="D30" s="14">
        <v>69</v>
      </c>
      <c r="E30" s="14">
        <v>60</v>
      </c>
      <c r="F30" s="14">
        <v>85</v>
      </c>
      <c r="G30" s="14">
        <v>81</v>
      </c>
      <c r="H30" s="14">
        <v>16</v>
      </c>
      <c r="I30" s="14">
        <v>3</v>
      </c>
      <c r="J30" s="14">
        <v>33</v>
      </c>
      <c r="K30" s="14">
        <v>351</v>
      </c>
      <c r="L30" s="14">
        <v>11</v>
      </c>
      <c r="M30" s="149">
        <v>42</v>
      </c>
      <c r="N30" s="248">
        <v>53.11173974540312</v>
      </c>
      <c r="O30" s="248">
        <v>58</v>
      </c>
      <c r="P30" s="256"/>
      <c r="Q30" s="256"/>
      <c r="R30" s="256"/>
      <c r="S30" s="257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</row>
    <row r="31" spans="1:33" s="7" customFormat="1" ht="22.5" customHeight="1">
      <c r="A31" s="105" t="s">
        <v>234</v>
      </c>
      <c r="B31" s="14">
        <v>711</v>
      </c>
      <c r="C31" s="14">
        <v>338</v>
      </c>
      <c r="D31" s="14">
        <v>51</v>
      </c>
      <c r="E31" s="14">
        <v>79</v>
      </c>
      <c r="F31" s="14">
        <v>82</v>
      </c>
      <c r="G31" s="14">
        <v>91</v>
      </c>
      <c r="H31" s="14">
        <v>7</v>
      </c>
      <c r="I31" s="14">
        <v>6</v>
      </c>
      <c r="J31" s="14">
        <v>22</v>
      </c>
      <c r="K31" s="14">
        <v>323</v>
      </c>
      <c r="L31" s="14">
        <v>11</v>
      </c>
      <c r="M31" s="149">
        <v>39</v>
      </c>
      <c r="N31" s="248">
        <v>49.82480728801682</v>
      </c>
      <c r="O31" s="248">
        <v>58.6</v>
      </c>
      <c r="P31" s="256"/>
      <c r="Q31" s="256"/>
      <c r="R31" s="256"/>
      <c r="S31" s="257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</row>
    <row r="32" spans="1:33" s="7" customFormat="1" ht="22.5" customHeight="1">
      <c r="A32" s="105" t="s">
        <v>493</v>
      </c>
      <c r="B32" s="14">
        <v>722</v>
      </c>
      <c r="C32" s="14">
        <v>347</v>
      </c>
      <c r="D32" s="14">
        <v>47</v>
      </c>
      <c r="E32" s="14">
        <v>55</v>
      </c>
      <c r="F32" s="14">
        <v>110</v>
      </c>
      <c r="G32" s="14">
        <v>76</v>
      </c>
      <c r="H32" s="14">
        <v>10</v>
      </c>
      <c r="I32" s="14">
        <v>6</v>
      </c>
      <c r="J32" s="14">
        <v>43</v>
      </c>
      <c r="K32" s="14">
        <v>329</v>
      </c>
      <c r="L32" s="14">
        <v>6</v>
      </c>
      <c r="M32" s="149">
        <v>40</v>
      </c>
      <c r="N32" s="248">
        <v>50.2086230876217</v>
      </c>
      <c r="O32" s="248">
        <v>58.4</v>
      </c>
      <c r="P32" s="256"/>
      <c r="Q32" s="256"/>
      <c r="R32" s="256"/>
      <c r="S32" s="257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</row>
    <row r="33" spans="1:33" s="7" customFormat="1" ht="20.25" customHeight="1">
      <c r="A33" s="105" t="s">
        <v>652</v>
      </c>
      <c r="B33" s="14">
        <v>670</v>
      </c>
      <c r="C33" s="14">
        <v>327</v>
      </c>
      <c r="D33" s="14">
        <v>57</v>
      </c>
      <c r="E33" s="14">
        <v>55</v>
      </c>
      <c r="F33" s="14">
        <v>81</v>
      </c>
      <c r="G33" s="14">
        <v>84</v>
      </c>
      <c r="H33" s="14">
        <v>12</v>
      </c>
      <c r="I33" s="14">
        <v>12</v>
      </c>
      <c r="J33" s="14">
        <v>26</v>
      </c>
      <c r="K33" s="14">
        <v>307</v>
      </c>
      <c r="L33" s="14">
        <v>5</v>
      </c>
      <c r="M33" s="149">
        <v>31</v>
      </c>
      <c r="N33" s="248">
        <v>46.1750516884907</v>
      </c>
      <c r="O33" s="248">
        <v>58.49</v>
      </c>
      <c r="P33" s="256"/>
      <c r="Q33" s="256"/>
      <c r="R33" s="256"/>
      <c r="S33" s="257"/>
      <c r="V33" s="260" t="s">
        <v>653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</row>
    <row r="34" spans="1:33" s="7" customFormat="1" ht="20.25" customHeight="1" thickBot="1">
      <c r="A34" s="258" t="s">
        <v>658</v>
      </c>
      <c r="B34" s="577">
        <f aca="true" t="shared" si="1" ref="B34:M34">+SUM(B36:B42)</f>
        <v>750</v>
      </c>
      <c r="C34" s="577">
        <f t="shared" si="1"/>
        <v>355</v>
      </c>
      <c r="D34" s="577">
        <f t="shared" si="1"/>
        <v>54</v>
      </c>
      <c r="E34" s="577">
        <f t="shared" si="1"/>
        <v>55</v>
      </c>
      <c r="F34" s="577">
        <f t="shared" si="1"/>
        <v>101</v>
      </c>
      <c r="G34" s="577">
        <f t="shared" si="1"/>
        <v>77</v>
      </c>
      <c r="H34" s="577">
        <f t="shared" si="1"/>
        <v>6</v>
      </c>
      <c r="I34" s="577">
        <f t="shared" si="1"/>
        <v>11</v>
      </c>
      <c r="J34" s="577">
        <f t="shared" si="1"/>
        <v>51</v>
      </c>
      <c r="K34" s="577">
        <f t="shared" si="1"/>
        <v>341</v>
      </c>
      <c r="L34" s="577">
        <f t="shared" si="1"/>
        <v>3</v>
      </c>
      <c r="M34" s="578">
        <f t="shared" si="1"/>
        <v>51</v>
      </c>
      <c r="N34" s="579">
        <f>+B34/U35*100000</f>
        <v>51.865103706003694</v>
      </c>
      <c r="O34" s="579">
        <v>60.1</v>
      </c>
      <c r="P34" s="18"/>
      <c r="Q34" s="18"/>
      <c r="R34" s="18"/>
      <c r="S34" s="257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</row>
    <row r="35" spans="1:33" ht="12" customHeight="1" thickBot="1" thickTop="1">
      <c r="A35" s="206"/>
      <c r="B35" s="580"/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2"/>
      <c r="O35" s="582"/>
      <c r="P35" s="18"/>
      <c r="Q35" s="18"/>
      <c r="R35" s="18"/>
      <c r="S35" s="259"/>
      <c r="T35" s="458" t="s">
        <v>494</v>
      </c>
      <c r="U35" s="583">
        <v>1446059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22.5" customHeight="1" thickTop="1">
      <c r="A36" s="261" t="s">
        <v>659</v>
      </c>
      <c r="B36" s="584">
        <f>C36+K36+L36+M36</f>
        <v>124</v>
      </c>
      <c r="C36" s="495">
        <f>SUM(D36:J36)</f>
        <v>61</v>
      </c>
      <c r="D36" s="495">
        <v>5</v>
      </c>
      <c r="E36" s="495">
        <v>9</v>
      </c>
      <c r="F36" s="495">
        <v>21</v>
      </c>
      <c r="G36" s="495">
        <v>15</v>
      </c>
      <c r="H36" s="495">
        <v>1</v>
      </c>
      <c r="I36" s="495">
        <v>2</v>
      </c>
      <c r="J36" s="495">
        <v>8</v>
      </c>
      <c r="K36" s="495">
        <v>52</v>
      </c>
      <c r="L36" s="495">
        <v>0</v>
      </c>
      <c r="M36" s="495">
        <v>11</v>
      </c>
      <c r="N36" s="582">
        <f aca="true" t="shared" si="2" ref="N36:N42">+B36/U36*100000</f>
        <v>42.43683243269142</v>
      </c>
      <c r="O36" s="582" t="s">
        <v>660</v>
      </c>
      <c r="P36" s="18"/>
      <c r="Q36" s="18"/>
      <c r="R36" s="18"/>
      <c r="S36" s="259"/>
      <c r="T36" s="459" t="s">
        <v>659</v>
      </c>
      <c r="U36" s="585">
        <v>292199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22.5" customHeight="1">
      <c r="A37" s="261" t="s">
        <v>1</v>
      </c>
      <c r="B37" s="584">
        <f aca="true" t="shared" si="3" ref="B37:B42">C37+K37+L37+M37</f>
        <v>123</v>
      </c>
      <c r="C37" s="495">
        <f aca="true" t="shared" si="4" ref="C37:C42">SUM(D37:J37)</f>
        <v>47</v>
      </c>
      <c r="D37" s="495">
        <v>7</v>
      </c>
      <c r="E37" s="495">
        <v>3</v>
      </c>
      <c r="F37" s="495">
        <v>11</v>
      </c>
      <c r="G37" s="495">
        <v>9</v>
      </c>
      <c r="H37" s="495">
        <v>1</v>
      </c>
      <c r="I37" s="495">
        <v>3</v>
      </c>
      <c r="J37" s="495">
        <v>13</v>
      </c>
      <c r="K37" s="495">
        <v>64</v>
      </c>
      <c r="L37" s="495">
        <v>1</v>
      </c>
      <c r="M37" s="495">
        <v>11</v>
      </c>
      <c r="N37" s="582">
        <f t="shared" si="2"/>
        <v>57.87499941183944</v>
      </c>
      <c r="O37" s="582" t="s">
        <v>660</v>
      </c>
      <c r="P37" s="18"/>
      <c r="Q37" s="18"/>
      <c r="R37" s="18"/>
      <c r="S37" s="259"/>
      <c r="T37" s="460" t="s">
        <v>1</v>
      </c>
      <c r="U37" s="586">
        <v>212527</v>
      </c>
      <c r="V37" s="262" t="s">
        <v>654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22.5" customHeight="1">
      <c r="A38" s="261" t="s">
        <v>2</v>
      </c>
      <c r="B38" s="584">
        <f t="shared" si="3"/>
        <v>90</v>
      </c>
      <c r="C38" s="495">
        <f t="shared" si="4"/>
        <v>38</v>
      </c>
      <c r="D38" s="495">
        <v>5</v>
      </c>
      <c r="E38" s="495">
        <v>8</v>
      </c>
      <c r="F38" s="495">
        <v>11</v>
      </c>
      <c r="G38" s="495">
        <v>4</v>
      </c>
      <c r="H38" s="495">
        <v>0</v>
      </c>
      <c r="I38" s="495">
        <v>3</v>
      </c>
      <c r="J38" s="495">
        <v>7</v>
      </c>
      <c r="K38" s="495">
        <v>50</v>
      </c>
      <c r="L38" s="495">
        <v>0</v>
      </c>
      <c r="M38" s="495">
        <v>2</v>
      </c>
      <c r="N38" s="582">
        <f t="shared" si="2"/>
        <v>50.440231128347975</v>
      </c>
      <c r="O38" s="582" t="s">
        <v>253</v>
      </c>
      <c r="P38" s="18"/>
      <c r="Q38" s="18"/>
      <c r="R38" s="18"/>
      <c r="S38" s="259"/>
      <c r="T38" s="460" t="s">
        <v>2</v>
      </c>
      <c r="U38" s="586">
        <v>178429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22.5" customHeight="1">
      <c r="A39" s="261" t="s">
        <v>254</v>
      </c>
      <c r="B39" s="584">
        <f t="shared" si="3"/>
        <v>136</v>
      </c>
      <c r="C39" s="495">
        <f t="shared" si="4"/>
        <v>66</v>
      </c>
      <c r="D39" s="495">
        <v>10</v>
      </c>
      <c r="E39" s="495">
        <v>14</v>
      </c>
      <c r="F39" s="495">
        <v>19</v>
      </c>
      <c r="G39" s="495">
        <v>15</v>
      </c>
      <c r="H39" s="495">
        <v>2</v>
      </c>
      <c r="I39" s="495">
        <v>0</v>
      </c>
      <c r="J39" s="495">
        <v>6</v>
      </c>
      <c r="K39" s="495">
        <v>62</v>
      </c>
      <c r="L39" s="495">
        <v>0</v>
      </c>
      <c r="M39" s="495">
        <v>8</v>
      </c>
      <c r="N39" s="582">
        <f t="shared" si="2"/>
        <v>55.0393369378703</v>
      </c>
      <c r="O39" s="582" t="s">
        <v>253</v>
      </c>
      <c r="P39" s="18"/>
      <c r="Q39" s="18"/>
      <c r="R39" s="18"/>
      <c r="S39" s="259"/>
      <c r="T39" s="460" t="s">
        <v>254</v>
      </c>
      <c r="U39" s="586">
        <v>247096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22.5" customHeight="1">
      <c r="A40" s="261" t="s">
        <v>3</v>
      </c>
      <c r="B40" s="584">
        <f t="shared" si="3"/>
        <v>64</v>
      </c>
      <c r="C40" s="495">
        <f t="shared" si="4"/>
        <v>28</v>
      </c>
      <c r="D40" s="495">
        <v>8</v>
      </c>
      <c r="E40" s="495">
        <v>4</v>
      </c>
      <c r="F40" s="495">
        <v>5</v>
      </c>
      <c r="G40" s="495">
        <v>3</v>
      </c>
      <c r="H40" s="495">
        <v>0</v>
      </c>
      <c r="I40" s="495">
        <v>0</v>
      </c>
      <c r="J40" s="495">
        <v>8</v>
      </c>
      <c r="K40" s="495">
        <v>32</v>
      </c>
      <c r="L40" s="495">
        <v>2</v>
      </c>
      <c r="M40" s="495">
        <v>2</v>
      </c>
      <c r="N40" s="582">
        <f t="shared" si="2"/>
        <v>49.74389665705469</v>
      </c>
      <c r="O40" s="582" t="s">
        <v>253</v>
      </c>
      <c r="P40" s="18"/>
      <c r="Q40" s="18"/>
      <c r="R40" s="18"/>
      <c r="S40" s="259"/>
      <c r="T40" s="460" t="s">
        <v>3</v>
      </c>
      <c r="U40" s="586">
        <v>128659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22.5" customHeight="1">
      <c r="A41" s="261" t="s">
        <v>4</v>
      </c>
      <c r="B41" s="584">
        <f t="shared" si="3"/>
        <v>96</v>
      </c>
      <c r="C41" s="495">
        <f t="shared" si="4"/>
        <v>50</v>
      </c>
      <c r="D41" s="495">
        <v>7</v>
      </c>
      <c r="E41" s="495">
        <v>8</v>
      </c>
      <c r="F41" s="495">
        <v>17</v>
      </c>
      <c r="G41" s="495">
        <v>10</v>
      </c>
      <c r="H41" s="495">
        <v>2</v>
      </c>
      <c r="I41" s="495">
        <v>0</v>
      </c>
      <c r="J41" s="495">
        <v>6</v>
      </c>
      <c r="K41" s="495">
        <v>35</v>
      </c>
      <c r="L41" s="495">
        <v>0</v>
      </c>
      <c r="M41" s="495">
        <v>11</v>
      </c>
      <c r="N41" s="582">
        <f t="shared" si="2"/>
        <v>45.378699427566616</v>
      </c>
      <c r="O41" s="582" t="s">
        <v>253</v>
      </c>
      <c r="P41" s="18"/>
      <c r="Q41" s="18"/>
      <c r="R41" s="18"/>
      <c r="S41" s="259"/>
      <c r="T41" s="460" t="s">
        <v>4</v>
      </c>
      <c r="U41" s="586">
        <v>211553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22.5" customHeight="1" thickBot="1">
      <c r="A42" s="263" t="s">
        <v>255</v>
      </c>
      <c r="B42" s="587">
        <f t="shared" si="3"/>
        <v>117</v>
      </c>
      <c r="C42" s="499">
        <f t="shared" si="4"/>
        <v>65</v>
      </c>
      <c r="D42" s="499">
        <v>12</v>
      </c>
      <c r="E42" s="499">
        <v>9</v>
      </c>
      <c r="F42" s="499">
        <v>17</v>
      </c>
      <c r="G42" s="499">
        <v>21</v>
      </c>
      <c r="H42" s="499">
        <v>0</v>
      </c>
      <c r="I42" s="499">
        <v>3</v>
      </c>
      <c r="J42" s="499">
        <v>3</v>
      </c>
      <c r="K42" s="499">
        <v>46</v>
      </c>
      <c r="L42" s="499">
        <v>0</v>
      </c>
      <c r="M42" s="499">
        <v>6</v>
      </c>
      <c r="N42" s="588">
        <f t="shared" si="2"/>
        <v>60.53394039735099</v>
      </c>
      <c r="O42" s="588" t="s">
        <v>253</v>
      </c>
      <c r="P42" s="18"/>
      <c r="Q42" s="18"/>
      <c r="R42" s="18"/>
      <c r="S42" s="259"/>
      <c r="T42" s="461" t="s">
        <v>255</v>
      </c>
      <c r="U42" s="589">
        <v>193280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6.5" customHeight="1">
      <c r="A43" s="676" t="s">
        <v>235</v>
      </c>
      <c r="B43" s="676"/>
      <c r="C43" s="676"/>
      <c r="D43" s="676"/>
      <c r="E43" s="676"/>
      <c r="F43" s="676"/>
      <c r="G43" s="676"/>
      <c r="H43" s="676"/>
      <c r="I43" s="676"/>
      <c r="J43" s="676"/>
      <c r="K43" s="676"/>
      <c r="L43" s="676"/>
      <c r="M43" s="112"/>
      <c r="N43" s="112"/>
      <c r="O43" s="112"/>
      <c r="P43" s="18"/>
      <c r="Q43" s="18"/>
      <c r="R43" s="18"/>
      <c r="S43" s="259"/>
      <c r="T43" s="18"/>
      <c r="U43" s="204">
        <f>SUM(U36:U42)</f>
        <v>1463743</v>
      </c>
      <c r="V43" s="18"/>
      <c r="W43" s="18"/>
      <c r="X43" s="590">
        <f>SUM(U37:W43)</f>
        <v>2635287</v>
      </c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3.5" customHeight="1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64"/>
      <c r="N44" s="264"/>
      <c r="O44" s="264"/>
      <c r="P44" s="627" t="s">
        <v>24</v>
      </c>
      <c r="Q44" s="627"/>
      <c r="R44" s="627"/>
      <c r="S44" s="18"/>
      <c r="T44" s="264"/>
      <c r="U44" s="204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s="237" customFormat="1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/>
      <c r="N45"/>
      <c r="O45"/>
      <c r="P45" s="627"/>
      <c r="Q45" s="627"/>
      <c r="R45" s="627"/>
      <c r="S45" s="264"/>
      <c r="T45" s="18"/>
      <c r="U45" s="20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</row>
    <row r="46" spans="16:33" ht="17.25">
      <c r="P46" s="18"/>
      <c r="Q46" s="18"/>
      <c r="R46" s="18"/>
      <c r="S46" s="18"/>
      <c r="T46" s="18"/>
      <c r="U46" s="204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6:32" ht="17.25">
      <c r="P47" s="18"/>
      <c r="Q47" s="18"/>
      <c r="R47" s="18"/>
      <c r="S47" s="18"/>
      <c r="T47" s="18"/>
      <c r="U47" s="204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9:32" ht="17.25">
      <c r="S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</sheetData>
  <mergeCells count="17">
    <mergeCell ref="P45:R45"/>
    <mergeCell ref="P2:P3"/>
    <mergeCell ref="M17:M18"/>
    <mergeCell ref="N16:O17"/>
    <mergeCell ref="N2:N3"/>
    <mergeCell ref="O2:O3"/>
    <mergeCell ref="Q2:R2"/>
    <mergeCell ref="P44:R44"/>
    <mergeCell ref="A43:L43"/>
    <mergeCell ref="A1:J1"/>
    <mergeCell ref="C2:M2"/>
    <mergeCell ref="O1:R1"/>
    <mergeCell ref="B16:B18"/>
    <mergeCell ref="C17:C18"/>
    <mergeCell ref="K17:K18"/>
    <mergeCell ref="L17:L18"/>
    <mergeCell ref="B2:B3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H554"/>
  <sheetViews>
    <sheetView showGridLines="0" zoomScale="75" zoomScaleNormal="75" zoomScaleSheetLayoutView="100" workbookViewId="0" topLeftCell="A1">
      <selection activeCell="J469" sqref="J469"/>
    </sheetView>
  </sheetViews>
  <sheetFormatPr defaultColWidth="8.83203125" defaultRowHeight="18"/>
  <cols>
    <col min="1" max="1" width="6.58203125" style="334" customWidth="1"/>
    <col min="2" max="2" width="23.83203125" style="335" customWidth="1"/>
    <col min="3" max="3" width="4.5" style="337" customWidth="1"/>
    <col min="4" max="4" width="7.58203125" style="267" customWidth="1"/>
    <col min="5" max="9" width="3.83203125" style="267" customWidth="1"/>
    <col min="10" max="17" width="4.83203125" style="267" customWidth="1"/>
    <col min="18" max="30" width="6.41015625" style="267" customWidth="1"/>
    <col min="31" max="31" width="6.08203125" style="267" customWidth="1"/>
    <col min="32" max="32" width="5.41015625" style="267" customWidth="1"/>
    <col min="33" max="33" width="7.58203125" style="334" customWidth="1"/>
    <col min="34" max="16384" width="8.83203125" style="267" customWidth="1"/>
  </cols>
  <sheetData>
    <row r="1" spans="1:34" ht="20.25" customHeight="1" thickBot="1">
      <c r="A1" s="754" t="s">
        <v>680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756" t="s">
        <v>592</v>
      </c>
      <c r="AF1" s="756"/>
      <c r="AG1" s="756"/>
      <c r="AH1" s="266"/>
    </row>
    <row r="2" spans="1:34" s="273" customFormat="1" ht="17.25">
      <c r="A2" s="268" t="s">
        <v>256</v>
      </c>
      <c r="B2" s="269" t="s">
        <v>33</v>
      </c>
      <c r="C2" s="270"/>
      <c r="D2" s="269" t="s">
        <v>257</v>
      </c>
      <c r="E2" s="269" t="s">
        <v>258</v>
      </c>
      <c r="F2" s="269">
        <v>1</v>
      </c>
      <c r="G2" s="269">
        <v>2</v>
      </c>
      <c r="H2" s="269">
        <v>3</v>
      </c>
      <c r="I2" s="269">
        <v>4</v>
      </c>
      <c r="J2" s="269" t="s">
        <v>259</v>
      </c>
      <c r="K2" s="269" t="s">
        <v>260</v>
      </c>
      <c r="L2" s="269" t="s">
        <v>261</v>
      </c>
      <c r="M2" s="269" t="s">
        <v>262</v>
      </c>
      <c r="N2" s="269" t="s">
        <v>263</v>
      </c>
      <c r="O2" s="269" t="s">
        <v>264</v>
      </c>
      <c r="P2" s="269" t="s">
        <v>265</v>
      </c>
      <c r="Q2" s="269" t="s">
        <v>266</v>
      </c>
      <c r="R2" s="269" t="s">
        <v>267</v>
      </c>
      <c r="S2" s="269" t="s">
        <v>268</v>
      </c>
      <c r="T2" s="269" t="s">
        <v>269</v>
      </c>
      <c r="U2" s="269" t="s">
        <v>270</v>
      </c>
      <c r="V2" s="269" t="s">
        <v>271</v>
      </c>
      <c r="W2" s="269" t="s">
        <v>272</v>
      </c>
      <c r="X2" s="269" t="s">
        <v>273</v>
      </c>
      <c r="Y2" s="269" t="s">
        <v>274</v>
      </c>
      <c r="Z2" s="269" t="s">
        <v>275</v>
      </c>
      <c r="AA2" s="269" t="s">
        <v>276</v>
      </c>
      <c r="AB2" s="269" t="s">
        <v>277</v>
      </c>
      <c r="AC2" s="269" t="s">
        <v>278</v>
      </c>
      <c r="AD2" s="269" t="s">
        <v>279</v>
      </c>
      <c r="AE2" s="269" t="s">
        <v>280</v>
      </c>
      <c r="AF2" s="271"/>
      <c r="AG2" s="268" t="s">
        <v>256</v>
      </c>
      <c r="AH2" s="272"/>
    </row>
    <row r="3" spans="1:34" ht="17.25">
      <c r="A3" s="274"/>
      <c r="B3" s="275" t="s">
        <v>160</v>
      </c>
      <c r="C3" s="276" t="s">
        <v>0</v>
      </c>
      <c r="D3" s="277">
        <f>J3+K3+L3+M3+N3+O3+P3+Q3+R3+S3+T3+U3+V3+W3+X3+Y3+Z3+AA3+AB3+AC3+AD3+AE3</f>
        <v>10131</v>
      </c>
      <c r="E3" s="278">
        <f aca="true" t="shared" si="0" ref="E3:AE3">E4+E5</f>
        <v>36</v>
      </c>
      <c r="F3" s="278">
        <f t="shared" si="0"/>
        <v>6</v>
      </c>
      <c r="G3" s="278">
        <f t="shared" si="0"/>
        <v>7</v>
      </c>
      <c r="H3" s="278">
        <f t="shared" si="0"/>
        <v>3</v>
      </c>
      <c r="I3" s="278">
        <f t="shared" si="0"/>
        <v>2</v>
      </c>
      <c r="J3" s="278">
        <f t="shared" si="0"/>
        <v>54</v>
      </c>
      <c r="K3" s="278">
        <f t="shared" si="0"/>
        <v>6</v>
      </c>
      <c r="L3" s="278">
        <f t="shared" si="0"/>
        <v>3</v>
      </c>
      <c r="M3" s="278">
        <f t="shared" si="0"/>
        <v>8</v>
      </c>
      <c r="N3" s="278">
        <f t="shared" si="0"/>
        <v>32</v>
      </c>
      <c r="O3" s="278">
        <f t="shared" si="0"/>
        <v>47</v>
      </c>
      <c r="P3" s="278">
        <f t="shared" si="0"/>
        <v>59</v>
      </c>
      <c r="Q3" s="278">
        <f t="shared" si="0"/>
        <v>92</v>
      </c>
      <c r="R3" s="278">
        <f t="shared" si="0"/>
        <v>107</v>
      </c>
      <c r="S3" s="278">
        <f t="shared" si="0"/>
        <v>145</v>
      </c>
      <c r="T3" s="278">
        <f t="shared" si="0"/>
        <v>260</v>
      </c>
      <c r="U3" s="278">
        <f t="shared" si="0"/>
        <v>414</v>
      </c>
      <c r="V3" s="278">
        <f t="shared" si="0"/>
        <v>660</v>
      </c>
      <c r="W3" s="278">
        <f t="shared" si="0"/>
        <v>734</v>
      </c>
      <c r="X3" s="278">
        <f t="shared" si="0"/>
        <v>952</v>
      </c>
      <c r="Y3" s="278">
        <f t="shared" si="0"/>
        <v>1318</v>
      </c>
      <c r="Z3" s="278">
        <f t="shared" si="0"/>
        <v>1672</v>
      </c>
      <c r="AA3" s="278">
        <f t="shared" si="0"/>
        <v>1636</v>
      </c>
      <c r="AB3" s="278">
        <f t="shared" si="0"/>
        <v>1145</v>
      </c>
      <c r="AC3" s="278">
        <f t="shared" si="0"/>
        <v>612</v>
      </c>
      <c r="AD3" s="278">
        <f t="shared" si="0"/>
        <v>175</v>
      </c>
      <c r="AE3" s="279">
        <f t="shared" si="0"/>
        <v>0</v>
      </c>
      <c r="AF3" s="280" t="s">
        <v>0</v>
      </c>
      <c r="AG3" s="281"/>
      <c r="AH3" s="266"/>
    </row>
    <row r="4" spans="1:34" ht="17.25">
      <c r="A4" s="282"/>
      <c r="B4" s="283"/>
      <c r="C4" s="284" t="s">
        <v>158</v>
      </c>
      <c r="D4" s="285">
        <f>J4+K4+L4+M4+N4+O4+P4+Q4+R4+S4+T4+U4+V4+W4+X4+Y4+Z4+AA4+AB4+AC4+AD4+AE4</f>
        <v>5284</v>
      </c>
      <c r="E4" s="286">
        <v>20</v>
      </c>
      <c r="F4" s="286">
        <v>1</v>
      </c>
      <c r="G4" s="286">
        <v>3</v>
      </c>
      <c r="H4" s="286">
        <v>0</v>
      </c>
      <c r="I4" s="286">
        <v>2</v>
      </c>
      <c r="J4" s="286">
        <f>SUM(E4:I4)</f>
        <v>26</v>
      </c>
      <c r="K4" s="286">
        <v>5</v>
      </c>
      <c r="L4" s="286">
        <v>3</v>
      </c>
      <c r="M4" s="286">
        <v>5</v>
      </c>
      <c r="N4" s="286">
        <v>25</v>
      </c>
      <c r="O4" s="286">
        <v>39</v>
      </c>
      <c r="P4" s="286">
        <v>44</v>
      </c>
      <c r="Q4" s="286">
        <v>55</v>
      </c>
      <c r="R4" s="286">
        <v>69</v>
      </c>
      <c r="S4" s="286">
        <v>94</v>
      </c>
      <c r="T4" s="286">
        <v>169</v>
      </c>
      <c r="U4" s="286">
        <v>259</v>
      </c>
      <c r="V4" s="286">
        <v>454</v>
      </c>
      <c r="W4" s="286">
        <v>489</v>
      </c>
      <c r="X4" s="286">
        <v>581</v>
      </c>
      <c r="Y4" s="286">
        <v>799</v>
      </c>
      <c r="Z4" s="286">
        <v>913</v>
      </c>
      <c r="AA4" s="286">
        <v>716</v>
      </c>
      <c r="AB4" s="286">
        <v>375</v>
      </c>
      <c r="AC4" s="286">
        <v>130</v>
      </c>
      <c r="AD4" s="286">
        <v>34</v>
      </c>
      <c r="AE4" s="287">
        <v>0</v>
      </c>
      <c r="AF4" s="288" t="s">
        <v>158</v>
      </c>
      <c r="AG4" s="281"/>
      <c r="AH4" s="266"/>
    </row>
    <row r="5" spans="1:34" ht="17.25">
      <c r="A5" s="282"/>
      <c r="B5" s="283"/>
      <c r="C5" s="284" t="s">
        <v>159</v>
      </c>
      <c r="D5" s="285">
        <f>J5+K5+L5+M5+N5+O5+P5+Q5+R5+S5+T5+U5+V5+W5+X5+Y5+Z5+AA5+AB5+AC5+AD5+AE5</f>
        <v>4847</v>
      </c>
      <c r="E5" s="286">
        <v>16</v>
      </c>
      <c r="F5" s="286">
        <v>5</v>
      </c>
      <c r="G5" s="286">
        <v>4</v>
      </c>
      <c r="H5" s="286">
        <v>3</v>
      </c>
      <c r="I5" s="286">
        <v>0</v>
      </c>
      <c r="J5" s="286">
        <f>SUM(E5:I5)</f>
        <v>28</v>
      </c>
      <c r="K5" s="286">
        <v>1</v>
      </c>
      <c r="L5" s="286">
        <v>0</v>
      </c>
      <c r="M5" s="286">
        <v>3</v>
      </c>
      <c r="N5" s="286">
        <v>7</v>
      </c>
      <c r="O5" s="286">
        <v>8</v>
      </c>
      <c r="P5" s="286">
        <v>15</v>
      </c>
      <c r="Q5" s="286">
        <v>37</v>
      </c>
      <c r="R5" s="286">
        <v>38</v>
      </c>
      <c r="S5" s="286">
        <v>51</v>
      </c>
      <c r="T5" s="286">
        <v>91</v>
      </c>
      <c r="U5" s="286">
        <v>155</v>
      </c>
      <c r="V5" s="286">
        <v>206</v>
      </c>
      <c r="W5" s="286">
        <v>245</v>
      </c>
      <c r="X5" s="286">
        <v>371</v>
      </c>
      <c r="Y5" s="286">
        <v>519</v>
      </c>
      <c r="Z5" s="286">
        <v>759</v>
      </c>
      <c r="AA5" s="286">
        <v>920</v>
      </c>
      <c r="AB5" s="286">
        <v>770</v>
      </c>
      <c r="AC5" s="286">
        <v>482</v>
      </c>
      <c r="AD5" s="286">
        <v>141</v>
      </c>
      <c r="AE5" s="287">
        <v>0</v>
      </c>
      <c r="AF5" s="288" t="s">
        <v>159</v>
      </c>
      <c r="AG5" s="281"/>
      <c r="AH5" s="266"/>
    </row>
    <row r="6" spans="1:34" ht="5.25" customHeight="1">
      <c r="A6" s="289"/>
      <c r="B6" s="290"/>
      <c r="C6" s="291"/>
      <c r="D6" s="285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7"/>
      <c r="AF6" s="288"/>
      <c r="AG6" s="281"/>
      <c r="AH6" s="266"/>
    </row>
    <row r="7" spans="1:34" ht="15" customHeight="1">
      <c r="A7" s="292" t="s">
        <v>681</v>
      </c>
      <c r="B7" s="293" t="s">
        <v>281</v>
      </c>
      <c r="C7" s="284" t="s">
        <v>0</v>
      </c>
      <c r="D7" s="285">
        <f>J7+K7+L7+M7+N7+O7+P7+Q7+R7+S7+T7+U7+V7+W7+X7+Y7+Z7+AA7+AB7+AC7+AD7+AE7</f>
        <v>242</v>
      </c>
      <c r="E7" s="286">
        <f aca="true" t="shared" si="1" ref="E7:AE7">E8+E9</f>
        <v>0</v>
      </c>
      <c r="F7" s="286">
        <f t="shared" si="1"/>
        <v>0</v>
      </c>
      <c r="G7" s="286">
        <f t="shared" si="1"/>
        <v>2</v>
      </c>
      <c r="H7" s="286">
        <f t="shared" si="1"/>
        <v>0</v>
      </c>
      <c r="I7" s="286">
        <f t="shared" si="1"/>
        <v>0</v>
      </c>
      <c r="J7" s="286">
        <f t="shared" si="1"/>
        <v>2</v>
      </c>
      <c r="K7" s="286">
        <f t="shared" si="1"/>
        <v>0</v>
      </c>
      <c r="L7" s="286">
        <f t="shared" si="1"/>
        <v>0</v>
      </c>
      <c r="M7" s="286">
        <f t="shared" si="1"/>
        <v>0</v>
      </c>
      <c r="N7" s="286">
        <f t="shared" si="1"/>
        <v>0</v>
      </c>
      <c r="O7" s="286">
        <f t="shared" si="1"/>
        <v>0</v>
      </c>
      <c r="P7" s="286">
        <f t="shared" si="1"/>
        <v>1</v>
      </c>
      <c r="Q7" s="286">
        <f t="shared" si="1"/>
        <v>2</v>
      </c>
      <c r="R7" s="286">
        <f t="shared" si="1"/>
        <v>2</v>
      </c>
      <c r="S7" s="286">
        <f t="shared" si="1"/>
        <v>5</v>
      </c>
      <c r="T7" s="286">
        <f t="shared" si="1"/>
        <v>7</v>
      </c>
      <c r="U7" s="286">
        <f t="shared" si="1"/>
        <v>7</v>
      </c>
      <c r="V7" s="286">
        <f t="shared" si="1"/>
        <v>10</v>
      </c>
      <c r="W7" s="286">
        <f t="shared" si="1"/>
        <v>18</v>
      </c>
      <c r="X7" s="286">
        <f t="shared" si="1"/>
        <v>22</v>
      </c>
      <c r="Y7" s="286">
        <f t="shared" si="1"/>
        <v>35</v>
      </c>
      <c r="Z7" s="286">
        <f t="shared" si="1"/>
        <v>51</v>
      </c>
      <c r="AA7" s="286">
        <f t="shared" si="1"/>
        <v>42</v>
      </c>
      <c r="AB7" s="286">
        <f t="shared" si="1"/>
        <v>22</v>
      </c>
      <c r="AC7" s="286">
        <f t="shared" si="1"/>
        <v>14</v>
      </c>
      <c r="AD7" s="286">
        <f t="shared" si="1"/>
        <v>2</v>
      </c>
      <c r="AE7" s="287">
        <f t="shared" si="1"/>
        <v>0</v>
      </c>
      <c r="AF7" s="288" t="s">
        <v>0</v>
      </c>
      <c r="AG7" s="294" t="s">
        <v>681</v>
      </c>
      <c r="AH7" s="266"/>
    </row>
    <row r="8" spans="1:34" ht="15" customHeight="1">
      <c r="A8" s="289"/>
      <c r="B8" s="290"/>
      <c r="C8" s="284" t="s">
        <v>158</v>
      </c>
      <c r="D8" s="285">
        <f>J8+K8+L8+M8+N8+O8+P8+Q8+R8+S8+T8+U8+V8+W8+X8+Y8+Z8+AA8+AB8+AC8+AD8+AE8</f>
        <v>120</v>
      </c>
      <c r="E8" s="286">
        <v>0</v>
      </c>
      <c r="F8" s="286" t="s">
        <v>218</v>
      </c>
      <c r="G8" s="286" t="s">
        <v>218</v>
      </c>
      <c r="H8" s="286" t="s">
        <v>218</v>
      </c>
      <c r="I8" s="286" t="s">
        <v>218</v>
      </c>
      <c r="J8" s="286">
        <f>SUM(E8:I8)</f>
        <v>0</v>
      </c>
      <c r="K8" s="286" t="s">
        <v>218</v>
      </c>
      <c r="L8" s="286" t="s">
        <v>218</v>
      </c>
      <c r="M8" s="286" t="s">
        <v>218</v>
      </c>
      <c r="N8" s="286" t="s">
        <v>218</v>
      </c>
      <c r="O8" s="286" t="s">
        <v>218</v>
      </c>
      <c r="P8" s="286">
        <v>1</v>
      </c>
      <c r="Q8" s="286">
        <v>2</v>
      </c>
      <c r="R8" s="286">
        <v>2</v>
      </c>
      <c r="S8" s="286">
        <v>4</v>
      </c>
      <c r="T8" s="286">
        <v>5</v>
      </c>
      <c r="U8" s="286">
        <v>6</v>
      </c>
      <c r="V8" s="286">
        <v>6</v>
      </c>
      <c r="W8" s="286">
        <v>13</v>
      </c>
      <c r="X8" s="286">
        <v>11</v>
      </c>
      <c r="Y8" s="286">
        <v>21</v>
      </c>
      <c r="Z8" s="286">
        <v>23</v>
      </c>
      <c r="AA8" s="286">
        <v>15</v>
      </c>
      <c r="AB8" s="286">
        <v>7</v>
      </c>
      <c r="AC8" s="286">
        <v>4</v>
      </c>
      <c r="AD8" s="286">
        <v>0</v>
      </c>
      <c r="AE8" s="287"/>
      <c r="AF8" s="288" t="s">
        <v>158</v>
      </c>
      <c r="AG8" s="281"/>
      <c r="AH8" s="266"/>
    </row>
    <row r="9" spans="1:34" ht="15" customHeight="1">
      <c r="A9" s="289"/>
      <c r="B9" s="290"/>
      <c r="C9" s="284" t="s">
        <v>159</v>
      </c>
      <c r="D9" s="285">
        <f>J9+K9+L9+M9+N9+O9+P9+Q9+R9+S9+T9+U9+V9+W9+X9+Y9+Z9+AA9+AB9+AC9+AD9+AE9</f>
        <v>122</v>
      </c>
      <c r="E9" s="286" t="s">
        <v>218</v>
      </c>
      <c r="F9" s="286" t="s">
        <v>218</v>
      </c>
      <c r="G9" s="286">
        <v>2</v>
      </c>
      <c r="H9" s="286" t="s">
        <v>218</v>
      </c>
      <c r="I9" s="286" t="s">
        <v>218</v>
      </c>
      <c r="J9" s="286">
        <f>SUM(E9:I9)</f>
        <v>2</v>
      </c>
      <c r="K9" s="286" t="s">
        <v>218</v>
      </c>
      <c r="L9" s="286" t="s">
        <v>218</v>
      </c>
      <c r="M9" s="286" t="s">
        <v>218</v>
      </c>
      <c r="N9" s="286" t="s">
        <v>218</v>
      </c>
      <c r="O9" s="286" t="s">
        <v>218</v>
      </c>
      <c r="P9" s="286" t="s">
        <v>218</v>
      </c>
      <c r="Q9" s="286" t="s">
        <v>218</v>
      </c>
      <c r="R9" s="286" t="s">
        <v>218</v>
      </c>
      <c r="S9" s="286">
        <v>1</v>
      </c>
      <c r="T9" s="286">
        <v>2</v>
      </c>
      <c r="U9" s="286">
        <v>1</v>
      </c>
      <c r="V9" s="286">
        <v>4</v>
      </c>
      <c r="W9" s="286">
        <v>5</v>
      </c>
      <c r="X9" s="286">
        <v>11</v>
      </c>
      <c r="Y9" s="286">
        <v>14</v>
      </c>
      <c r="Z9" s="286">
        <v>28</v>
      </c>
      <c r="AA9" s="286">
        <v>27</v>
      </c>
      <c r="AB9" s="286">
        <v>15</v>
      </c>
      <c r="AC9" s="286">
        <v>10</v>
      </c>
      <c r="AD9" s="286">
        <v>2</v>
      </c>
      <c r="AE9" s="287">
        <v>0</v>
      </c>
      <c r="AF9" s="288" t="s">
        <v>159</v>
      </c>
      <c r="AG9" s="281"/>
      <c r="AH9" s="266"/>
    </row>
    <row r="10" spans="1:34" ht="5.25" customHeight="1">
      <c r="A10" s="289"/>
      <c r="B10" s="290"/>
      <c r="C10" s="291"/>
      <c r="D10" s="285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7"/>
      <c r="AF10" s="288"/>
      <c r="AG10" s="281"/>
      <c r="AH10" s="266"/>
    </row>
    <row r="11" spans="1:34" ht="15" customHeight="1">
      <c r="A11" s="295" t="s">
        <v>682</v>
      </c>
      <c r="B11" s="296" t="s">
        <v>683</v>
      </c>
      <c r="C11" s="284" t="s">
        <v>0</v>
      </c>
      <c r="D11" s="285">
        <f>J11+K11+L11+M11+N11+O11+P11+Q11+R11+S11+T11+U11+V11+W11+X11+Y11+Z11+AA11+AB11+AC11+AD11+AE11</f>
        <v>19</v>
      </c>
      <c r="E11" s="286">
        <f aca="true" t="shared" si="2" ref="E11:AE11">E12+E13</f>
        <v>0</v>
      </c>
      <c r="F11" s="286">
        <f t="shared" si="2"/>
        <v>0</v>
      </c>
      <c r="G11" s="286">
        <f t="shared" si="2"/>
        <v>0</v>
      </c>
      <c r="H11" s="286">
        <f t="shared" si="2"/>
        <v>0</v>
      </c>
      <c r="I11" s="286">
        <f t="shared" si="2"/>
        <v>0</v>
      </c>
      <c r="J11" s="286">
        <f t="shared" si="2"/>
        <v>0</v>
      </c>
      <c r="K11" s="286">
        <f t="shared" si="2"/>
        <v>0</v>
      </c>
      <c r="L11" s="286">
        <f t="shared" si="2"/>
        <v>0</v>
      </c>
      <c r="M11" s="286">
        <f t="shared" si="2"/>
        <v>0</v>
      </c>
      <c r="N11" s="286">
        <f t="shared" si="2"/>
        <v>0</v>
      </c>
      <c r="O11" s="286">
        <f t="shared" si="2"/>
        <v>0</v>
      </c>
      <c r="P11" s="286">
        <f t="shared" si="2"/>
        <v>0</v>
      </c>
      <c r="Q11" s="286">
        <f t="shared" si="2"/>
        <v>0</v>
      </c>
      <c r="R11" s="286">
        <f t="shared" si="2"/>
        <v>0</v>
      </c>
      <c r="S11" s="286">
        <f t="shared" si="2"/>
        <v>1</v>
      </c>
      <c r="T11" s="286">
        <f t="shared" si="2"/>
        <v>0</v>
      </c>
      <c r="U11" s="286">
        <f t="shared" si="2"/>
        <v>0</v>
      </c>
      <c r="V11" s="286">
        <f t="shared" si="2"/>
        <v>1</v>
      </c>
      <c r="W11" s="286">
        <f t="shared" si="2"/>
        <v>0</v>
      </c>
      <c r="X11" s="286">
        <f t="shared" si="2"/>
        <v>0</v>
      </c>
      <c r="Y11" s="286">
        <f t="shared" si="2"/>
        <v>2</v>
      </c>
      <c r="Z11" s="286">
        <f t="shared" si="2"/>
        <v>5</v>
      </c>
      <c r="AA11" s="286">
        <f t="shared" si="2"/>
        <v>7</v>
      </c>
      <c r="AB11" s="286">
        <f t="shared" si="2"/>
        <v>0</v>
      </c>
      <c r="AC11" s="286">
        <f t="shared" si="2"/>
        <v>2</v>
      </c>
      <c r="AD11" s="286">
        <f t="shared" si="2"/>
        <v>1</v>
      </c>
      <c r="AE11" s="287">
        <f t="shared" si="2"/>
        <v>0</v>
      </c>
      <c r="AF11" s="288" t="s">
        <v>0</v>
      </c>
      <c r="AG11" s="297" t="s">
        <v>682</v>
      </c>
      <c r="AH11" s="266"/>
    </row>
    <row r="12" spans="1:34" ht="15" customHeight="1">
      <c r="A12" s="289"/>
      <c r="B12" s="290"/>
      <c r="C12" s="284" t="s">
        <v>158</v>
      </c>
      <c r="D12" s="285">
        <f>J12+K12+L12+M12+N12+O12+P12+Q12+R12+S12+T12+U12+V12+W12+X12+Y12+Z12+AA12+AB12+AC12+AD12+AE12</f>
        <v>5</v>
      </c>
      <c r="E12" s="286" t="s">
        <v>218</v>
      </c>
      <c r="F12" s="286" t="s">
        <v>218</v>
      </c>
      <c r="G12" s="286" t="s">
        <v>218</v>
      </c>
      <c r="H12" s="286" t="s">
        <v>218</v>
      </c>
      <c r="I12" s="286" t="s">
        <v>218</v>
      </c>
      <c r="J12" s="286">
        <f>SUM(E12:I12)</f>
        <v>0</v>
      </c>
      <c r="K12" s="286" t="s">
        <v>218</v>
      </c>
      <c r="L12" s="286" t="s">
        <v>218</v>
      </c>
      <c r="M12" s="286" t="s">
        <v>218</v>
      </c>
      <c r="N12" s="286" t="s">
        <v>218</v>
      </c>
      <c r="O12" s="286" t="s">
        <v>218</v>
      </c>
      <c r="P12" s="286" t="s">
        <v>218</v>
      </c>
      <c r="Q12" s="286" t="s">
        <v>218</v>
      </c>
      <c r="R12" s="286" t="s">
        <v>218</v>
      </c>
      <c r="S12" s="286" t="s">
        <v>218</v>
      </c>
      <c r="T12" s="286" t="s">
        <v>218</v>
      </c>
      <c r="U12" s="286" t="s">
        <v>218</v>
      </c>
      <c r="V12" s="286" t="s">
        <v>218</v>
      </c>
      <c r="W12" s="286">
        <v>0</v>
      </c>
      <c r="X12" s="286">
        <v>0</v>
      </c>
      <c r="Y12" s="286">
        <v>1</v>
      </c>
      <c r="Z12" s="286">
        <v>1</v>
      </c>
      <c r="AA12" s="286">
        <v>3</v>
      </c>
      <c r="AB12" s="286">
        <v>0</v>
      </c>
      <c r="AC12" s="286">
        <v>0</v>
      </c>
      <c r="AD12" s="286">
        <v>0</v>
      </c>
      <c r="AE12" s="287" t="s">
        <v>218</v>
      </c>
      <c r="AF12" s="288" t="s">
        <v>158</v>
      </c>
      <c r="AG12" s="281"/>
      <c r="AH12" s="266"/>
    </row>
    <row r="13" spans="1:34" ht="15" customHeight="1">
      <c r="A13" s="289"/>
      <c r="B13" s="290"/>
      <c r="C13" s="284" t="s">
        <v>159</v>
      </c>
      <c r="D13" s="285">
        <f>J13+K13+L13+M13+N13+O13+P13+Q13+R13+S13+T13+U13+V13+W13+X13+Y13+Z13+AA13+AB13+AC13+AD13+AE13</f>
        <v>14</v>
      </c>
      <c r="E13" s="286" t="s">
        <v>218</v>
      </c>
      <c r="F13" s="286" t="s">
        <v>218</v>
      </c>
      <c r="G13" s="286" t="s">
        <v>218</v>
      </c>
      <c r="H13" s="286" t="s">
        <v>218</v>
      </c>
      <c r="I13" s="286" t="s">
        <v>218</v>
      </c>
      <c r="J13" s="286">
        <f>SUM(E13:I13)</f>
        <v>0</v>
      </c>
      <c r="K13" s="286" t="s">
        <v>218</v>
      </c>
      <c r="L13" s="286" t="s">
        <v>218</v>
      </c>
      <c r="M13" s="286" t="s">
        <v>218</v>
      </c>
      <c r="N13" s="286" t="s">
        <v>218</v>
      </c>
      <c r="O13" s="286" t="s">
        <v>218</v>
      </c>
      <c r="P13" s="286" t="s">
        <v>218</v>
      </c>
      <c r="Q13" s="286" t="s">
        <v>218</v>
      </c>
      <c r="R13" s="286" t="s">
        <v>218</v>
      </c>
      <c r="S13" s="286">
        <v>1</v>
      </c>
      <c r="T13" s="286" t="s">
        <v>218</v>
      </c>
      <c r="U13" s="286" t="s">
        <v>218</v>
      </c>
      <c r="V13" s="286">
        <v>1</v>
      </c>
      <c r="W13" s="286">
        <v>0</v>
      </c>
      <c r="X13" s="286">
        <v>0</v>
      </c>
      <c r="Y13" s="286">
        <v>1</v>
      </c>
      <c r="Z13" s="286">
        <v>4</v>
      </c>
      <c r="AA13" s="286">
        <v>4</v>
      </c>
      <c r="AB13" s="286">
        <v>0</v>
      </c>
      <c r="AC13" s="286">
        <v>2</v>
      </c>
      <c r="AD13" s="286">
        <v>1</v>
      </c>
      <c r="AE13" s="287" t="s">
        <v>218</v>
      </c>
      <c r="AF13" s="288" t="s">
        <v>159</v>
      </c>
      <c r="AG13" s="281"/>
      <c r="AH13" s="266"/>
    </row>
    <row r="14" spans="1:34" ht="5.25" customHeight="1">
      <c r="A14" s="289"/>
      <c r="B14" s="290"/>
      <c r="C14" s="291"/>
      <c r="D14" s="285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7"/>
      <c r="AF14" s="288"/>
      <c r="AG14" s="281"/>
      <c r="AH14" s="266"/>
    </row>
    <row r="15" spans="1:34" ht="15" customHeight="1">
      <c r="A15" s="295" t="s">
        <v>684</v>
      </c>
      <c r="B15" s="296" t="s">
        <v>685</v>
      </c>
      <c r="C15" s="284" t="s">
        <v>0</v>
      </c>
      <c r="D15" s="285">
        <f aca="true" t="shared" si="3" ref="D15:D25">J15+K15+L15+M15+N15+O15+P15+Q15+R15+S15+T15+U15+V15+W15+X15+Y15+Z15+AA15+AB15+AC15+AD15+AE15</f>
        <v>17</v>
      </c>
      <c r="E15" s="286">
        <f aca="true" t="shared" si="4" ref="E15:AE15">E16+E17</f>
        <v>0</v>
      </c>
      <c r="F15" s="286">
        <f t="shared" si="4"/>
        <v>0</v>
      </c>
      <c r="G15" s="286">
        <f t="shared" si="4"/>
        <v>0</v>
      </c>
      <c r="H15" s="286">
        <f t="shared" si="4"/>
        <v>0</v>
      </c>
      <c r="I15" s="286">
        <f t="shared" si="4"/>
        <v>0</v>
      </c>
      <c r="J15" s="286">
        <f t="shared" si="4"/>
        <v>0</v>
      </c>
      <c r="K15" s="286">
        <f t="shared" si="4"/>
        <v>0</v>
      </c>
      <c r="L15" s="286">
        <f t="shared" si="4"/>
        <v>0</v>
      </c>
      <c r="M15" s="286">
        <f t="shared" si="4"/>
        <v>0</v>
      </c>
      <c r="N15" s="286">
        <f t="shared" si="4"/>
        <v>0</v>
      </c>
      <c r="O15" s="286">
        <f t="shared" si="4"/>
        <v>0</v>
      </c>
      <c r="P15" s="286">
        <f t="shared" si="4"/>
        <v>1</v>
      </c>
      <c r="Q15" s="286">
        <f t="shared" si="4"/>
        <v>0</v>
      </c>
      <c r="R15" s="286">
        <f t="shared" si="4"/>
        <v>0</v>
      </c>
      <c r="S15" s="286">
        <f t="shared" si="4"/>
        <v>0</v>
      </c>
      <c r="T15" s="286">
        <f t="shared" si="4"/>
        <v>1</v>
      </c>
      <c r="U15" s="286">
        <f t="shared" si="4"/>
        <v>1</v>
      </c>
      <c r="V15" s="286">
        <f t="shared" si="4"/>
        <v>1</v>
      </c>
      <c r="W15" s="286">
        <f t="shared" si="4"/>
        <v>0</v>
      </c>
      <c r="X15" s="286">
        <f t="shared" si="4"/>
        <v>0</v>
      </c>
      <c r="Y15" s="286">
        <f t="shared" si="4"/>
        <v>3</v>
      </c>
      <c r="Z15" s="286">
        <f t="shared" si="4"/>
        <v>2</v>
      </c>
      <c r="AA15" s="286">
        <f t="shared" si="4"/>
        <v>6</v>
      </c>
      <c r="AB15" s="286">
        <f t="shared" si="4"/>
        <v>2</v>
      </c>
      <c r="AC15" s="286">
        <f t="shared" si="4"/>
        <v>0</v>
      </c>
      <c r="AD15" s="286">
        <f t="shared" si="4"/>
        <v>0</v>
      </c>
      <c r="AE15" s="287">
        <f t="shared" si="4"/>
        <v>0</v>
      </c>
      <c r="AF15" s="288" t="s">
        <v>0</v>
      </c>
      <c r="AG15" s="297" t="s">
        <v>684</v>
      </c>
      <c r="AH15" s="266"/>
    </row>
    <row r="16" spans="1:34" ht="15" customHeight="1">
      <c r="A16" s="289"/>
      <c r="B16" s="290"/>
      <c r="C16" s="284" t="s">
        <v>158</v>
      </c>
      <c r="D16" s="285">
        <f t="shared" si="3"/>
        <v>14</v>
      </c>
      <c r="E16" s="286" t="s">
        <v>218</v>
      </c>
      <c r="F16" s="286" t="s">
        <v>218</v>
      </c>
      <c r="G16" s="286" t="s">
        <v>218</v>
      </c>
      <c r="H16" s="286" t="s">
        <v>218</v>
      </c>
      <c r="I16" s="286" t="s">
        <v>218</v>
      </c>
      <c r="J16" s="286">
        <f>SUM(E16:I16)</f>
        <v>0</v>
      </c>
      <c r="K16" s="286" t="s">
        <v>218</v>
      </c>
      <c r="L16" s="286" t="s">
        <v>218</v>
      </c>
      <c r="M16" s="286" t="s">
        <v>218</v>
      </c>
      <c r="N16" s="286" t="s">
        <v>218</v>
      </c>
      <c r="O16" s="286" t="s">
        <v>218</v>
      </c>
      <c r="P16" s="286">
        <v>1</v>
      </c>
      <c r="Q16" s="286">
        <v>0</v>
      </c>
      <c r="R16" s="286">
        <v>0</v>
      </c>
      <c r="S16" s="286">
        <v>0</v>
      </c>
      <c r="T16" s="286">
        <v>1</v>
      </c>
      <c r="U16" s="286">
        <v>1</v>
      </c>
      <c r="V16" s="286">
        <v>1</v>
      </c>
      <c r="W16" s="286">
        <v>0</v>
      </c>
      <c r="X16" s="286">
        <v>0</v>
      </c>
      <c r="Y16" s="286">
        <v>3</v>
      </c>
      <c r="Z16" s="286">
        <v>0</v>
      </c>
      <c r="AA16" s="286">
        <v>5</v>
      </c>
      <c r="AB16" s="286">
        <v>2</v>
      </c>
      <c r="AC16" s="286">
        <v>0</v>
      </c>
      <c r="AD16" s="286">
        <v>0</v>
      </c>
      <c r="AE16" s="287" t="s">
        <v>218</v>
      </c>
      <c r="AF16" s="288" t="s">
        <v>158</v>
      </c>
      <c r="AG16" s="281"/>
      <c r="AH16" s="266"/>
    </row>
    <row r="17" spans="1:34" ht="15" customHeight="1">
      <c r="A17" s="289"/>
      <c r="B17" s="290"/>
      <c r="C17" s="284" t="s">
        <v>159</v>
      </c>
      <c r="D17" s="285">
        <f t="shared" si="3"/>
        <v>3</v>
      </c>
      <c r="E17" s="286" t="s">
        <v>218</v>
      </c>
      <c r="F17" s="286" t="s">
        <v>218</v>
      </c>
      <c r="G17" s="286" t="s">
        <v>218</v>
      </c>
      <c r="H17" s="286" t="s">
        <v>218</v>
      </c>
      <c r="I17" s="286" t="s">
        <v>218</v>
      </c>
      <c r="J17" s="286">
        <f>SUM(E17:I17)</f>
        <v>0</v>
      </c>
      <c r="K17" s="286" t="s">
        <v>218</v>
      </c>
      <c r="L17" s="286" t="s">
        <v>218</v>
      </c>
      <c r="M17" s="286" t="s">
        <v>218</v>
      </c>
      <c r="N17" s="286" t="s">
        <v>218</v>
      </c>
      <c r="O17" s="286" t="s">
        <v>218</v>
      </c>
      <c r="P17" s="286" t="s">
        <v>218</v>
      </c>
      <c r="Q17" s="286" t="s">
        <v>218</v>
      </c>
      <c r="R17" s="286" t="s">
        <v>218</v>
      </c>
      <c r="S17" s="286" t="s">
        <v>218</v>
      </c>
      <c r="T17" s="286" t="s">
        <v>218</v>
      </c>
      <c r="U17" s="286">
        <v>0</v>
      </c>
      <c r="V17" s="286">
        <v>0</v>
      </c>
      <c r="W17" s="286">
        <v>0</v>
      </c>
      <c r="X17" s="286">
        <v>0</v>
      </c>
      <c r="Y17" s="286">
        <v>0</v>
      </c>
      <c r="Z17" s="286">
        <v>2</v>
      </c>
      <c r="AA17" s="286">
        <v>1</v>
      </c>
      <c r="AB17" s="286">
        <v>0</v>
      </c>
      <c r="AC17" s="286">
        <v>0</v>
      </c>
      <c r="AD17" s="286">
        <v>0</v>
      </c>
      <c r="AE17" s="287" t="s">
        <v>218</v>
      </c>
      <c r="AF17" s="288" t="s">
        <v>159</v>
      </c>
      <c r="AG17" s="281"/>
      <c r="AH17" s="266"/>
    </row>
    <row r="18" spans="1:34" ht="5.25" customHeight="1">
      <c r="A18" s="289"/>
      <c r="B18" s="290"/>
      <c r="C18" s="284"/>
      <c r="D18" s="285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7"/>
      <c r="AF18" s="288"/>
      <c r="AG18" s="281"/>
      <c r="AH18" s="266"/>
    </row>
    <row r="19" spans="1:34" ht="15" customHeight="1">
      <c r="A19" s="295" t="s">
        <v>686</v>
      </c>
      <c r="B19" s="296" t="s">
        <v>687</v>
      </c>
      <c r="C19" s="284" t="s">
        <v>0</v>
      </c>
      <c r="D19" s="285">
        <f t="shared" si="3"/>
        <v>11</v>
      </c>
      <c r="E19" s="286">
        <f aca="true" t="shared" si="5" ref="E19:AE19">E20+E21</f>
        <v>0</v>
      </c>
      <c r="F19" s="286">
        <f t="shared" si="5"/>
        <v>0</v>
      </c>
      <c r="G19" s="286">
        <f t="shared" si="5"/>
        <v>0</v>
      </c>
      <c r="H19" s="286">
        <f t="shared" si="5"/>
        <v>0</v>
      </c>
      <c r="I19" s="286">
        <f t="shared" si="5"/>
        <v>0</v>
      </c>
      <c r="J19" s="286">
        <f t="shared" si="5"/>
        <v>0</v>
      </c>
      <c r="K19" s="286">
        <f t="shared" si="5"/>
        <v>0</v>
      </c>
      <c r="L19" s="286">
        <f t="shared" si="5"/>
        <v>0</v>
      </c>
      <c r="M19" s="286">
        <f t="shared" si="5"/>
        <v>0</v>
      </c>
      <c r="N19" s="286">
        <f t="shared" si="5"/>
        <v>0</v>
      </c>
      <c r="O19" s="286">
        <f t="shared" si="5"/>
        <v>0</v>
      </c>
      <c r="P19" s="286">
        <f t="shared" si="5"/>
        <v>0</v>
      </c>
      <c r="Q19" s="286">
        <f t="shared" si="5"/>
        <v>0</v>
      </c>
      <c r="R19" s="286">
        <f t="shared" si="5"/>
        <v>0</v>
      </c>
      <c r="S19" s="286">
        <f t="shared" si="5"/>
        <v>0</v>
      </c>
      <c r="T19" s="286">
        <f t="shared" si="5"/>
        <v>1</v>
      </c>
      <c r="U19" s="286">
        <f t="shared" si="5"/>
        <v>0</v>
      </c>
      <c r="V19" s="286">
        <f t="shared" si="5"/>
        <v>1</v>
      </c>
      <c r="W19" s="286">
        <f t="shared" si="5"/>
        <v>0</v>
      </c>
      <c r="X19" s="286">
        <f t="shared" si="5"/>
        <v>0</v>
      </c>
      <c r="Y19" s="286">
        <f t="shared" si="5"/>
        <v>1</v>
      </c>
      <c r="Z19" s="286">
        <f t="shared" si="5"/>
        <v>2</v>
      </c>
      <c r="AA19" s="286">
        <f t="shared" si="5"/>
        <v>5</v>
      </c>
      <c r="AB19" s="286">
        <f t="shared" si="5"/>
        <v>1</v>
      </c>
      <c r="AC19" s="286">
        <f t="shared" si="5"/>
        <v>0</v>
      </c>
      <c r="AD19" s="286">
        <f t="shared" si="5"/>
        <v>0</v>
      </c>
      <c r="AE19" s="287">
        <f t="shared" si="5"/>
        <v>0</v>
      </c>
      <c r="AF19" s="288" t="s">
        <v>0</v>
      </c>
      <c r="AG19" s="297" t="s">
        <v>686</v>
      </c>
      <c r="AH19" s="266"/>
    </row>
    <row r="20" spans="1:34" ht="15" customHeight="1">
      <c r="A20" s="289"/>
      <c r="B20" s="290"/>
      <c r="C20" s="284" t="s">
        <v>158</v>
      </c>
      <c r="D20" s="285">
        <f t="shared" si="3"/>
        <v>8</v>
      </c>
      <c r="E20" s="286" t="s">
        <v>218</v>
      </c>
      <c r="F20" s="286" t="s">
        <v>218</v>
      </c>
      <c r="G20" s="286" t="s">
        <v>218</v>
      </c>
      <c r="H20" s="286" t="s">
        <v>218</v>
      </c>
      <c r="I20" s="286" t="s">
        <v>218</v>
      </c>
      <c r="J20" s="286">
        <f>SUM(E20:I20)</f>
        <v>0</v>
      </c>
      <c r="K20" s="286" t="s">
        <v>218</v>
      </c>
      <c r="L20" s="286" t="s">
        <v>218</v>
      </c>
      <c r="M20" s="286" t="s">
        <v>218</v>
      </c>
      <c r="N20" s="286" t="s">
        <v>218</v>
      </c>
      <c r="O20" s="286" t="s">
        <v>218</v>
      </c>
      <c r="P20" s="286" t="s">
        <v>218</v>
      </c>
      <c r="Q20" s="286" t="s">
        <v>218</v>
      </c>
      <c r="R20" s="286" t="s">
        <v>218</v>
      </c>
      <c r="S20" s="286" t="s">
        <v>218</v>
      </c>
      <c r="T20" s="286">
        <v>1</v>
      </c>
      <c r="U20" s="286">
        <v>0</v>
      </c>
      <c r="V20" s="286">
        <v>1</v>
      </c>
      <c r="W20" s="286">
        <v>0</v>
      </c>
      <c r="X20" s="286">
        <v>0</v>
      </c>
      <c r="Y20" s="286">
        <v>1</v>
      </c>
      <c r="Z20" s="286">
        <v>0</v>
      </c>
      <c r="AA20" s="286">
        <v>4</v>
      </c>
      <c r="AB20" s="286">
        <v>1</v>
      </c>
      <c r="AC20" s="286">
        <v>0</v>
      </c>
      <c r="AD20" s="286" t="s">
        <v>218</v>
      </c>
      <c r="AE20" s="287" t="s">
        <v>218</v>
      </c>
      <c r="AF20" s="288" t="s">
        <v>158</v>
      </c>
      <c r="AG20" s="281"/>
      <c r="AH20" s="266"/>
    </row>
    <row r="21" spans="1:34" ht="15" customHeight="1">
      <c r="A21" s="289"/>
      <c r="B21" s="290"/>
      <c r="C21" s="284" t="s">
        <v>159</v>
      </c>
      <c r="D21" s="285">
        <f t="shared" si="3"/>
        <v>3</v>
      </c>
      <c r="E21" s="286" t="s">
        <v>218</v>
      </c>
      <c r="F21" s="286" t="s">
        <v>218</v>
      </c>
      <c r="G21" s="286" t="s">
        <v>218</v>
      </c>
      <c r="H21" s="286" t="s">
        <v>218</v>
      </c>
      <c r="I21" s="286" t="s">
        <v>218</v>
      </c>
      <c r="J21" s="286">
        <f>SUM(E21:I21)</f>
        <v>0</v>
      </c>
      <c r="K21" s="286" t="s">
        <v>218</v>
      </c>
      <c r="L21" s="286" t="s">
        <v>218</v>
      </c>
      <c r="M21" s="286" t="s">
        <v>218</v>
      </c>
      <c r="N21" s="286" t="s">
        <v>218</v>
      </c>
      <c r="O21" s="286" t="s">
        <v>218</v>
      </c>
      <c r="P21" s="286" t="s">
        <v>218</v>
      </c>
      <c r="Q21" s="286" t="s">
        <v>218</v>
      </c>
      <c r="R21" s="286" t="s">
        <v>218</v>
      </c>
      <c r="S21" s="286" t="s">
        <v>218</v>
      </c>
      <c r="T21" s="286" t="s">
        <v>218</v>
      </c>
      <c r="U21" s="286">
        <v>0</v>
      </c>
      <c r="V21" s="286">
        <v>0</v>
      </c>
      <c r="W21" s="286">
        <v>0</v>
      </c>
      <c r="X21" s="286">
        <v>0</v>
      </c>
      <c r="Y21" s="286">
        <v>0</v>
      </c>
      <c r="Z21" s="286">
        <v>2</v>
      </c>
      <c r="AA21" s="286">
        <v>1</v>
      </c>
      <c r="AB21" s="286">
        <v>0</v>
      </c>
      <c r="AC21" s="286">
        <v>0</v>
      </c>
      <c r="AD21" s="286" t="s">
        <v>218</v>
      </c>
      <c r="AE21" s="287" t="s">
        <v>218</v>
      </c>
      <c r="AF21" s="288" t="s">
        <v>159</v>
      </c>
      <c r="AG21" s="281"/>
      <c r="AH21" s="266"/>
    </row>
    <row r="22" spans="1:34" ht="5.25" customHeight="1">
      <c r="A22" s="289"/>
      <c r="B22" s="290"/>
      <c r="C22" s="284"/>
      <c r="D22" s="285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>
        <v>0</v>
      </c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7"/>
      <c r="AF22" s="288"/>
      <c r="AG22" s="281"/>
      <c r="AH22" s="266"/>
    </row>
    <row r="23" spans="1:34" ht="15" customHeight="1">
      <c r="A23" s="295" t="s">
        <v>688</v>
      </c>
      <c r="B23" s="296" t="s">
        <v>689</v>
      </c>
      <c r="C23" s="284" t="s">
        <v>0</v>
      </c>
      <c r="D23" s="285">
        <f t="shared" si="3"/>
        <v>6</v>
      </c>
      <c r="E23" s="286">
        <f aca="true" t="shared" si="6" ref="E23:AE23">E24+E25</f>
        <v>0</v>
      </c>
      <c r="F23" s="286">
        <f t="shared" si="6"/>
        <v>0</v>
      </c>
      <c r="G23" s="286">
        <f t="shared" si="6"/>
        <v>0</v>
      </c>
      <c r="H23" s="286">
        <f t="shared" si="6"/>
        <v>0</v>
      </c>
      <c r="I23" s="286">
        <f t="shared" si="6"/>
        <v>0</v>
      </c>
      <c r="J23" s="286">
        <f t="shared" si="6"/>
        <v>0</v>
      </c>
      <c r="K23" s="286">
        <f t="shared" si="6"/>
        <v>0</v>
      </c>
      <c r="L23" s="286">
        <f t="shared" si="6"/>
        <v>0</v>
      </c>
      <c r="M23" s="286">
        <f t="shared" si="6"/>
        <v>0</v>
      </c>
      <c r="N23" s="286">
        <f t="shared" si="6"/>
        <v>0</v>
      </c>
      <c r="O23" s="286">
        <f t="shared" si="6"/>
        <v>0</v>
      </c>
      <c r="P23" s="286">
        <f t="shared" si="6"/>
        <v>1</v>
      </c>
      <c r="Q23" s="286">
        <f t="shared" si="6"/>
        <v>0</v>
      </c>
      <c r="R23" s="286">
        <f>R24+R25</f>
        <v>0</v>
      </c>
      <c r="S23" s="286">
        <f t="shared" si="6"/>
        <v>0</v>
      </c>
      <c r="T23" s="286">
        <f t="shared" si="6"/>
        <v>0</v>
      </c>
      <c r="U23" s="286">
        <f t="shared" si="6"/>
        <v>1</v>
      </c>
      <c r="V23" s="286">
        <f t="shared" si="6"/>
        <v>0</v>
      </c>
      <c r="W23" s="286">
        <f t="shared" si="6"/>
        <v>0</v>
      </c>
      <c r="X23" s="286">
        <f t="shared" si="6"/>
        <v>0</v>
      </c>
      <c r="Y23" s="286">
        <f t="shared" si="6"/>
        <v>2</v>
      </c>
      <c r="Z23" s="286">
        <f t="shared" si="6"/>
        <v>0</v>
      </c>
      <c r="AA23" s="286">
        <f t="shared" si="6"/>
        <v>1</v>
      </c>
      <c r="AB23" s="286">
        <f t="shared" si="6"/>
        <v>1</v>
      </c>
      <c r="AC23" s="286">
        <f t="shared" si="6"/>
        <v>0</v>
      </c>
      <c r="AD23" s="286">
        <f t="shared" si="6"/>
        <v>0</v>
      </c>
      <c r="AE23" s="287">
        <f t="shared" si="6"/>
        <v>0</v>
      </c>
      <c r="AF23" s="288" t="s">
        <v>0</v>
      </c>
      <c r="AG23" s="297" t="s">
        <v>688</v>
      </c>
      <c r="AH23" s="266"/>
    </row>
    <row r="24" spans="1:34" ht="15" customHeight="1">
      <c r="A24" s="289"/>
      <c r="B24" s="290"/>
      <c r="C24" s="284" t="s">
        <v>158</v>
      </c>
      <c r="D24" s="285">
        <f t="shared" si="3"/>
        <v>6</v>
      </c>
      <c r="E24" s="286" t="s">
        <v>218</v>
      </c>
      <c r="F24" s="286" t="s">
        <v>218</v>
      </c>
      <c r="G24" s="286" t="s">
        <v>218</v>
      </c>
      <c r="H24" s="286" t="s">
        <v>218</v>
      </c>
      <c r="I24" s="286" t="s">
        <v>218</v>
      </c>
      <c r="J24" s="286">
        <f>SUM(E24:I24)</f>
        <v>0</v>
      </c>
      <c r="K24" s="286" t="s">
        <v>218</v>
      </c>
      <c r="L24" s="286" t="s">
        <v>218</v>
      </c>
      <c r="M24" s="286" t="s">
        <v>218</v>
      </c>
      <c r="N24" s="286" t="s">
        <v>218</v>
      </c>
      <c r="O24" s="286" t="s">
        <v>218</v>
      </c>
      <c r="P24" s="286">
        <v>1</v>
      </c>
      <c r="Q24" s="286">
        <v>0</v>
      </c>
      <c r="R24" s="286">
        <v>0</v>
      </c>
      <c r="S24" s="286">
        <v>0</v>
      </c>
      <c r="T24" s="286">
        <v>0</v>
      </c>
      <c r="U24" s="286">
        <v>1</v>
      </c>
      <c r="V24" s="286">
        <v>0</v>
      </c>
      <c r="W24" s="286">
        <v>0</v>
      </c>
      <c r="X24" s="286">
        <v>0</v>
      </c>
      <c r="Y24" s="286">
        <v>2</v>
      </c>
      <c r="Z24" s="286">
        <v>0</v>
      </c>
      <c r="AA24" s="286">
        <v>1</v>
      </c>
      <c r="AB24" s="286">
        <v>1</v>
      </c>
      <c r="AC24" s="286">
        <v>0</v>
      </c>
      <c r="AD24" s="286">
        <v>0</v>
      </c>
      <c r="AE24" s="287" t="s">
        <v>218</v>
      </c>
      <c r="AF24" s="288" t="s">
        <v>158</v>
      </c>
      <c r="AG24" s="281"/>
      <c r="AH24" s="266"/>
    </row>
    <row r="25" spans="1:34" ht="15" customHeight="1">
      <c r="A25" s="289"/>
      <c r="B25" s="290"/>
      <c r="C25" s="284" t="s">
        <v>159</v>
      </c>
      <c r="D25" s="285">
        <f t="shared" si="3"/>
        <v>0</v>
      </c>
      <c r="E25" s="286" t="s">
        <v>218</v>
      </c>
      <c r="F25" s="286" t="s">
        <v>218</v>
      </c>
      <c r="G25" s="286" t="s">
        <v>218</v>
      </c>
      <c r="H25" s="286" t="s">
        <v>218</v>
      </c>
      <c r="I25" s="286" t="s">
        <v>218</v>
      </c>
      <c r="J25" s="286">
        <f>SUM(E25:I25)</f>
        <v>0</v>
      </c>
      <c r="K25" s="286" t="s">
        <v>218</v>
      </c>
      <c r="L25" s="286" t="s">
        <v>218</v>
      </c>
      <c r="M25" s="286" t="s">
        <v>218</v>
      </c>
      <c r="N25" s="286" t="s">
        <v>218</v>
      </c>
      <c r="O25" s="286" t="s">
        <v>218</v>
      </c>
      <c r="P25" s="286" t="s">
        <v>218</v>
      </c>
      <c r="Q25" s="286" t="s">
        <v>218</v>
      </c>
      <c r="R25" s="286">
        <v>0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86">
        <v>0</v>
      </c>
      <c r="AA25" s="286">
        <v>0</v>
      </c>
      <c r="AB25" s="286">
        <v>0</v>
      </c>
      <c r="AC25" s="286">
        <v>0</v>
      </c>
      <c r="AD25" s="286" t="s">
        <v>218</v>
      </c>
      <c r="AE25" s="286" t="s">
        <v>218</v>
      </c>
      <c r="AF25" s="288" t="s">
        <v>159</v>
      </c>
      <c r="AG25" s="281"/>
      <c r="AH25" s="266"/>
    </row>
    <row r="26" spans="1:34" ht="5.25" customHeight="1">
      <c r="A26" s="289"/>
      <c r="B26" s="290"/>
      <c r="C26" s="291"/>
      <c r="D26" s="285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7"/>
      <c r="AF26" s="288"/>
      <c r="AG26" s="281"/>
      <c r="AH26" s="266"/>
    </row>
    <row r="27" spans="1:34" ht="15" customHeight="1">
      <c r="A27" s="295" t="s">
        <v>690</v>
      </c>
      <c r="B27" s="296" t="s">
        <v>691</v>
      </c>
      <c r="C27" s="284" t="s">
        <v>0</v>
      </c>
      <c r="D27" s="285">
        <f>J27+K27+L27+M27+N27+O27+P27+Q27+R27+S27+T27+U27+V27+W27+X27+Y27+Z27+AA27+AB27+AC27+AD27+AE27</f>
        <v>107</v>
      </c>
      <c r="E27" s="286">
        <f aca="true" t="shared" si="7" ref="E27:AE27">E28+E29</f>
        <v>0</v>
      </c>
      <c r="F27" s="286">
        <f t="shared" si="7"/>
        <v>0</v>
      </c>
      <c r="G27" s="286">
        <f t="shared" si="7"/>
        <v>1</v>
      </c>
      <c r="H27" s="286">
        <f t="shared" si="7"/>
        <v>0</v>
      </c>
      <c r="I27" s="286">
        <f t="shared" si="7"/>
        <v>0</v>
      </c>
      <c r="J27" s="286">
        <f t="shared" si="7"/>
        <v>1</v>
      </c>
      <c r="K27" s="286">
        <f t="shared" si="7"/>
        <v>0</v>
      </c>
      <c r="L27" s="286">
        <f t="shared" si="7"/>
        <v>0</v>
      </c>
      <c r="M27" s="286">
        <f t="shared" si="7"/>
        <v>0</v>
      </c>
      <c r="N27" s="286">
        <f t="shared" si="7"/>
        <v>0</v>
      </c>
      <c r="O27" s="286">
        <f t="shared" si="7"/>
        <v>0</v>
      </c>
      <c r="P27" s="286">
        <f t="shared" si="7"/>
        <v>0</v>
      </c>
      <c r="Q27" s="286">
        <f t="shared" si="7"/>
        <v>1</v>
      </c>
      <c r="R27" s="286">
        <f t="shared" si="7"/>
        <v>2</v>
      </c>
      <c r="S27" s="286">
        <f t="shared" si="7"/>
        <v>0</v>
      </c>
      <c r="T27" s="286">
        <f t="shared" si="7"/>
        <v>0</v>
      </c>
      <c r="U27" s="286">
        <f t="shared" si="7"/>
        <v>1</v>
      </c>
      <c r="V27" s="286">
        <f t="shared" si="7"/>
        <v>4</v>
      </c>
      <c r="W27" s="286">
        <f t="shared" si="7"/>
        <v>9</v>
      </c>
      <c r="X27" s="286">
        <f t="shared" si="7"/>
        <v>12</v>
      </c>
      <c r="Y27" s="286">
        <f t="shared" si="7"/>
        <v>8</v>
      </c>
      <c r="Z27" s="286">
        <f t="shared" si="7"/>
        <v>25</v>
      </c>
      <c r="AA27" s="286">
        <f t="shared" si="7"/>
        <v>21</v>
      </c>
      <c r="AB27" s="286">
        <f t="shared" si="7"/>
        <v>14</v>
      </c>
      <c r="AC27" s="286">
        <f t="shared" si="7"/>
        <v>8</v>
      </c>
      <c r="AD27" s="286">
        <f t="shared" si="7"/>
        <v>1</v>
      </c>
      <c r="AE27" s="287">
        <f t="shared" si="7"/>
        <v>0</v>
      </c>
      <c r="AF27" s="288" t="s">
        <v>0</v>
      </c>
      <c r="AG27" s="297" t="s">
        <v>690</v>
      </c>
      <c r="AH27" s="266"/>
    </row>
    <row r="28" spans="1:34" ht="15" customHeight="1">
      <c r="A28" s="289"/>
      <c r="B28" s="290"/>
      <c r="C28" s="284" t="s">
        <v>158</v>
      </c>
      <c r="D28" s="285">
        <f>J28+K28+L28+M28+N28+O28+P28+Q28+R28+S28+T28+U28+V28+W28+X28+Y28+Z28+AA28+AB28+AC28+AD28+AE28</f>
        <v>51</v>
      </c>
      <c r="E28" s="286">
        <v>0</v>
      </c>
      <c r="F28" s="286" t="s">
        <v>218</v>
      </c>
      <c r="G28" s="286" t="s">
        <v>218</v>
      </c>
      <c r="H28" s="286" t="s">
        <v>218</v>
      </c>
      <c r="I28" s="286" t="s">
        <v>218</v>
      </c>
      <c r="J28" s="286">
        <f>SUM(E28:I28)</f>
        <v>0</v>
      </c>
      <c r="K28" s="286" t="s">
        <v>218</v>
      </c>
      <c r="L28" s="286" t="s">
        <v>218</v>
      </c>
      <c r="M28" s="286" t="s">
        <v>218</v>
      </c>
      <c r="N28" s="286" t="s">
        <v>218</v>
      </c>
      <c r="O28" s="286" t="s">
        <v>218</v>
      </c>
      <c r="P28" s="286" t="s">
        <v>218</v>
      </c>
      <c r="Q28" s="286">
        <v>1</v>
      </c>
      <c r="R28" s="286">
        <v>2</v>
      </c>
      <c r="S28" s="286">
        <v>0</v>
      </c>
      <c r="T28" s="286">
        <v>0</v>
      </c>
      <c r="U28" s="286">
        <v>1</v>
      </c>
      <c r="V28" s="286">
        <v>2</v>
      </c>
      <c r="W28" s="286">
        <v>8</v>
      </c>
      <c r="X28" s="286">
        <v>8</v>
      </c>
      <c r="Y28" s="286">
        <v>7</v>
      </c>
      <c r="Z28" s="286">
        <v>13</v>
      </c>
      <c r="AA28" s="286">
        <v>4</v>
      </c>
      <c r="AB28" s="286">
        <v>4</v>
      </c>
      <c r="AC28" s="286">
        <v>1</v>
      </c>
      <c r="AD28" s="286">
        <v>0</v>
      </c>
      <c r="AE28" s="287" t="s">
        <v>218</v>
      </c>
      <c r="AF28" s="288" t="s">
        <v>158</v>
      </c>
      <c r="AG28" s="281"/>
      <c r="AH28" s="266"/>
    </row>
    <row r="29" spans="1:34" ht="15" customHeight="1">
      <c r="A29" s="289"/>
      <c r="B29" s="290"/>
      <c r="C29" s="284" t="s">
        <v>159</v>
      </c>
      <c r="D29" s="285">
        <f>J29+K29+L29+M29+N29+O29+P29+Q29+R29+S29+T29+U29+V29+W29+X29+Y29+Z29+AA29+AB29+AC29+AD29+AE29</f>
        <v>56</v>
      </c>
      <c r="E29" s="286" t="s">
        <v>218</v>
      </c>
      <c r="F29" s="286" t="s">
        <v>218</v>
      </c>
      <c r="G29" s="286">
        <v>1</v>
      </c>
      <c r="H29" s="286" t="s">
        <v>218</v>
      </c>
      <c r="I29" s="286" t="s">
        <v>218</v>
      </c>
      <c r="J29" s="286">
        <f>SUM(E29:I29)</f>
        <v>1</v>
      </c>
      <c r="K29" s="286" t="s">
        <v>218</v>
      </c>
      <c r="L29" s="286" t="s">
        <v>218</v>
      </c>
      <c r="M29" s="286" t="s">
        <v>218</v>
      </c>
      <c r="N29" s="286" t="s">
        <v>218</v>
      </c>
      <c r="O29" s="286" t="s">
        <v>218</v>
      </c>
      <c r="P29" s="286" t="s">
        <v>218</v>
      </c>
      <c r="Q29" s="286" t="s">
        <v>218</v>
      </c>
      <c r="R29" s="286" t="s">
        <v>218</v>
      </c>
      <c r="S29" s="286" t="s">
        <v>218</v>
      </c>
      <c r="T29" s="286" t="s">
        <v>218</v>
      </c>
      <c r="U29" s="286">
        <v>0</v>
      </c>
      <c r="V29" s="286">
        <v>2</v>
      </c>
      <c r="W29" s="286">
        <v>1</v>
      </c>
      <c r="X29" s="286">
        <v>4</v>
      </c>
      <c r="Y29" s="286">
        <v>1</v>
      </c>
      <c r="Z29" s="286">
        <v>12</v>
      </c>
      <c r="AA29" s="286">
        <v>17</v>
      </c>
      <c r="AB29" s="286">
        <v>10</v>
      </c>
      <c r="AC29" s="286">
        <v>7</v>
      </c>
      <c r="AD29" s="286">
        <v>1</v>
      </c>
      <c r="AE29" s="287" t="s">
        <v>218</v>
      </c>
      <c r="AF29" s="288" t="s">
        <v>159</v>
      </c>
      <c r="AG29" s="281"/>
      <c r="AH29" s="266"/>
    </row>
    <row r="30" spans="1:34" ht="5.25" customHeight="1">
      <c r="A30" s="289"/>
      <c r="B30" s="290"/>
      <c r="C30" s="291"/>
      <c r="D30" s="285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7"/>
      <c r="AF30" s="288"/>
      <c r="AG30" s="281"/>
      <c r="AH30" s="266"/>
    </row>
    <row r="31" spans="1:34" ht="15" customHeight="1">
      <c r="A31" s="295" t="s">
        <v>692</v>
      </c>
      <c r="B31" s="296" t="s">
        <v>693</v>
      </c>
      <c r="C31" s="284" t="s">
        <v>0</v>
      </c>
      <c r="D31" s="285">
        <f aca="true" t="shared" si="8" ref="D31:D45">J31+K31+L31+M31+N31+O31+P31+Q31+R31+S31+T31+U31+V31+W31+X31+Y31+Z31+AA31+AB31+AC31+AD31+AE31</f>
        <v>46</v>
      </c>
      <c r="E31" s="286">
        <f aca="true" t="shared" si="9" ref="E31:AE31">E32+E33</f>
        <v>0</v>
      </c>
      <c r="F31" s="286">
        <f t="shared" si="9"/>
        <v>0</v>
      </c>
      <c r="G31" s="286">
        <f t="shared" si="9"/>
        <v>0</v>
      </c>
      <c r="H31" s="286">
        <f t="shared" si="9"/>
        <v>0</v>
      </c>
      <c r="I31" s="286">
        <f t="shared" si="9"/>
        <v>0</v>
      </c>
      <c r="J31" s="286">
        <f t="shared" si="9"/>
        <v>0</v>
      </c>
      <c r="K31" s="286">
        <f t="shared" si="9"/>
        <v>0</v>
      </c>
      <c r="L31" s="286">
        <f t="shared" si="9"/>
        <v>0</v>
      </c>
      <c r="M31" s="286">
        <f t="shared" si="9"/>
        <v>0</v>
      </c>
      <c r="N31" s="286">
        <f t="shared" si="9"/>
        <v>0</v>
      </c>
      <c r="O31" s="286">
        <f t="shared" si="9"/>
        <v>0</v>
      </c>
      <c r="P31" s="286">
        <f t="shared" si="9"/>
        <v>0</v>
      </c>
      <c r="Q31" s="286">
        <f t="shared" si="9"/>
        <v>1</v>
      </c>
      <c r="R31" s="286">
        <f t="shared" si="9"/>
        <v>0</v>
      </c>
      <c r="S31" s="286">
        <f t="shared" si="9"/>
        <v>3</v>
      </c>
      <c r="T31" s="286">
        <f t="shared" si="9"/>
        <v>3</v>
      </c>
      <c r="U31" s="286">
        <f t="shared" si="9"/>
        <v>5</v>
      </c>
      <c r="V31" s="286">
        <f t="shared" si="9"/>
        <v>2</v>
      </c>
      <c r="W31" s="286">
        <f t="shared" si="9"/>
        <v>6</v>
      </c>
      <c r="X31" s="286">
        <f t="shared" si="9"/>
        <v>7</v>
      </c>
      <c r="Y31" s="286">
        <f t="shared" si="9"/>
        <v>10</v>
      </c>
      <c r="Z31" s="286">
        <f t="shared" si="9"/>
        <v>6</v>
      </c>
      <c r="AA31" s="286">
        <f t="shared" si="9"/>
        <v>1</v>
      </c>
      <c r="AB31" s="286">
        <f t="shared" si="9"/>
        <v>2</v>
      </c>
      <c r="AC31" s="286">
        <f t="shared" si="9"/>
        <v>0</v>
      </c>
      <c r="AD31" s="286">
        <f t="shared" si="9"/>
        <v>0</v>
      </c>
      <c r="AE31" s="287">
        <f t="shared" si="9"/>
        <v>0</v>
      </c>
      <c r="AF31" s="288" t="s">
        <v>0</v>
      </c>
      <c r="AG31" s="297" t="s">
        <v>692</v>
      </c>
      <c r="AH31" s="266"/>
    </row>
    <row r="32" spans="1:34" ht="15" customHeight="1">
      <c r="A32" s="289"/>
      <c r="B32" s="290"/>
      <c r="C32" s="284" t="s">
        <v>158</v>
      </c>
      <c r="D32" s="285">
        <f t="shared" si="8"/>
        <v>21</v>
      </c>
      <c r="E32" s="286" t="s">
        <v>218</v>
      </c>
      <c r="F32" s="286" t="s">
        <v>218</v>
      </c>
      <c r="G32" s="286" t="s">
        <v>218</v>
      </c>
      <c r="H32" s="286" t="s">
        <v>218</v>
      </c>
      <c r="I32" s="286" t="s">
        <v>218</v>
      </c>
      <c r="J32" s="286">
        <f>SUM(E32:I32)</f>
        <v>0</v>
      </c>
      <c r="K32" s="286" t="s">
        <v>218</v>
      </c>
      <c r="L32" s="286" t="s">
        <v>218</v>
      </c>
      <c r="M32" s="286" t="s">
        <v>218</v>
      </c>
      <c r="N32" s="286" t="s">
        <v>218</v>
      </c>
      <c r="O32" s="286" t="s">
        <v>218</v>
      </c>
      <c r="P32" s="286" t="s">
        <v>218</v>
      </c>
      <c r="Q32" s="286">
        <v>1</v>
      </c>
      <c r="R32" s="286">
        <v>0</v>
      </c>
      <c r="S32" s="286">
        <v>3</v>
      </c>
      <c r="T32" s="286">
        <v>3</v>
      </c>
      <c r="U32" s="286">
        <v>4</v>
      </c>
      <c r="V32" s="286">
        <v>2</v>
      </c>
      <c r="W32" s="286">
        <v>2</v>
      </c>
      <c r="X32" s="286">
        <v>2</v>
      </c>
      <c r="Y32" s="286">
        <v>2</v>
      </c>
      <c r="Z32" s="286">
        <v>2</v>
      </c>
      <c r="AA32" s="286">
        <v>0</v>
      </c>
      <c r="AB32" s="286">
        <v>0</v>
      </c>
      <c r="AC32" s="286">
        <v>0</v>
      </c>
      <c r="AD32" s="286">
        <v>0</v>
      </c>
      <c r="AE32" s="287" t="s">
        <v>218</v>
      </c>
      <c r="AF32" s="288" t="s">
        <v>158</v>
      </c>
      <c r="AG32" s="281"/>
      <c r="AH32" s="266"/>
    </row>
    <row r="33" spans="1:34" ht="15" customHeight="1">
      <c r="A33" s="289"/>
      <c r="B33" s="290"/>
      <c r="C33" s="284" t="s">
        <v>159</v>
      </c>
      <c r="D33" s="285">
        <f t="shared" si="8"/>
        <v>25</v>
      </c>
      <c r="E33" s="286" t="s">
        <v>218</v>
      </c>
      <c r="F33" s="286" t="s">
        <v>218</v>
      </c>
      <c r="G33" s="286" t="s">
        <v>218</v>
      </c>
      <c r="H33" s="286" t="s">
        <v>218</v>
      </c>
      <c r="I33" s="286" t="s">
        <v>218</v>
      </c>
      <c r="J33" s="286">
        <f>SUM(E33:I33)</f>
        <v>0</v>
      </c>
      <c r="K33" s="286" t="s">
        <v>218</v>
      </c>
      <c r="L33" s="286" t="s">
        <v>218</v>
      </c>
      <c r="M33" s="286" t="s">
        <v>218</v>
      </c>
      <c r="N33" s="286" t="s">
        <v>218</v>
      </c>
      <c r="O33" s="286" t="s">
        <v>218</v>
      </c>
      <c r="P33" s="286" t="s">
        <v>218</v>
      </c>
      <c r="Q33" s="286" t="s">
        <v>218</v>
      </c>
      <c r="R33" s="286" t="s">
        <v>218</v>
      </c>
      <c r="S33" s="286" t="s">
        <v>218</v>
      </c>
      <c r="T33" s="286" t="s">
        <v>218</v>
      </c>
      <c r="U33" s="286">
        <v>1</v>
      </c>
      <c r="V33" s="286">
        <v>0</v>
      </c>
      <c r="W33" s="286">
        <v>4</v>
      </c>
      <c r="X33" s="286">
        <v>5</v>
      </c>
      <c r="Y33" s="286">
        <v>8</v>
      </c>
      <c r="Z33" s="286">
        <v>4</v>
      </c>
      <c r="AA33" s="286">
        <v>1</v>
      </c>
      <c r="AB33" s="286">
        <v>2</v>
      </c>
      <c r="AC33" s="286">
        <v>0</v>
      </c>
      <c r="AD33" s="286" t="s">
        <v>218</v>
      </c>
      <c r="AE33" s="287" t="s">
        <v>218</v>
      </c>
      <c r="AF33" s="288" t="s">
        <v>159</v>
      </c>
      <c r="AG33" s="281"/>
      <c r="AH33" s="266"/>
    </row>
    <row r="34" spans="1:34" ht="5.25" customHeight="1">
      <c r="A34" s="289"/>
      <c r="B34" s="290"/>
      <c r="C34" s="284"/>
      <c r="D34" s="285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7"/>
      <c r="AF34" s="288"/>
      <c r="AG34" s="281"/>
      <c r="AH34" s="266"/>
    </row>
    <row r="35" spans="1:34" ht="15" customHeight="1">
      <c r="A35" s="295" t="s">
        <v>694</v>
      </c>
      <c r="B35" s="296" t="s">
        <v>695</v>
      </c>
      <c r="C35" s="284" t="s">
        <v>0</v>
      </c>
      <c r="D35" s="285">
        <f t="shared" si="8"/>
        <v>1</v>
      </c>
      <c r="E35" s="286">
        <f aca="true" t="shared" si="10" ref="E35:AE35">E36+E37</f>
        <v>0</v>
      </c>
      <c r="F35" s="286">
        <f t="shared" si="10"/>
        <v>0</v>
      </c>
      <c r="G35" s="286">
        <f t="shared" si="10"/>
        <v>0</v>
      </c>
      <c r="H35" s="286">
        <f t="shared" si="10"/>
        <v>0</v>
      </c>
      <c r="I35" s="286">
        <f t="shared" si="10"/>
        <v>0</v>
      </c>
      <c r="J35" s="286">
        <f t="shared" si="10"/>
        <v>0</v>
      </c>
      <c r="K35" s="286">
        <f t="shared" si="10"/>
        <v>0</v>
      </c>
      <c r="L35" s="286">
        <f t="shared" si="10"/>
        <v>0</v>
      </c>
      <c r="M35" s="286">
        <f t="shared" si="10"/>
        <v>0</v>
      </c>
      <c r="N35" s="286">
        <f t="shared" si="10"/>
        <v>0</v>
      </c>
      <c r="O35" s="286">
        <f t="shared" si="10"/>
        <v>0</v>
      </c>
      <c r="P35" s="286">
        <f t="shared" si="10"/>
        <v>0</v>
      </c>
      <c r="Q35" s="286">
        <f t="shared" si="10"/>
        <v>0</v>
      </c>
      <c r="R35" s="286">
        <f t="shared" si="10"/>
        <v>0</v>
      </c>
      <c r="S35" s="286">
        <f t="shared" si="10"/>
        <v>0</v>
      </c>
      <c r="T35" s="286">
        <f t="shared" si="10"/>
        <v>1</v>
      </c>
      <c r="U35" s="286">
        <f t="shared" si="10"/>
        <v>0</v>
      </c>
      <c r="V35" s="286">
        <f t="shared" si="10"/>
        <v>0</v>
      </c>
      <c r="W35" s="286">
        <f t="shared" si="10"/>
        <v>0</v>
      </c>
      <c r="X35" s="286">
        <f t="shared" si="10"/>
        <v>0</v>
      </c>
      <c r="Y35" s="286">
        <f t="shared" si="10"/>
        <v>0</v>
      </c>
      <c r="Z35" s="286">
        <f t="shared" si="10"/>
        <v>0</v>
      </c>
      <c r="AA35" s="286">
        <f t="shared" si="10"/>
        <v>0</v>
      </c>
      <c r="AB35" s="286">
        <f t="shared" si="10"/>
        <v>0</v>
      </c>
      <c r="AC35" s="286">
        <f t="shared" si="10"/>
        <v>0</v>
      </c>
      <c r="AD35" s="286">
        <f t="shared" si="10"/>
        <v>0</v>
      </c>
      <c r="AE35" s="287">
        <f t="shared" si="10"/>
        <v>0</v>
      </c>
      <c r="AF35" s="288" t="s">
        <v>0</v>
      </c>
      <c r="AG35" s="297" t="s">
        <v>694</v>
      </c>
      <c r="AH35" s="266"/>
    </row>
    <row r="36" spans="1:34" ht="15" customHeight="1">
      <c r="A36" s="289"/>
      <c r="B36" s="290"/>
      <c r="C36" s="284" t="s">
        <v>158</v>
      </c>
      <c r="D36" s="285">
        <f t="shared" si="8"/>
        <v>1</v>
      </c>
      <c r="E36" s="286" t="s">
        <v>218</v>
      </c>
      <c r="F36" s="286" t="s">
        <v>218</v>
      </c>
      <c r="G36" s="286" t="s">
        <v>218</v>
      </c>
      <c r="H36" s="286" t="s">
        <v>218</v>
      </c>
      <c r="I36" s="286" t="s">
        <v>218</v>
      </c>
      <c r="J36" s="286">
        <f>SUM(E36:I36)</f>
        <v>0</v>
      </c>
      <c r="K36" s="286" t="s">
        <v>218</v>
      </c>
      <c r="L36" s="286" t="s">
        <v>218</v>
      </c>
      <c r="M36" s="286" t="s">
        <v>218</v>
      </c>
      <c r="N36" s="286" t="s">
        <v>218</v>
      </c>
      <c r="O36" s="286" t="s">
        <v>218</v>
      </c>
      <c r="P36" s="286" t="s">
        <v>218</v>
      </c>
      <c r="Q36" s="286" t="s">
        <v>218</v>
      </c>
      <c r="R36" s="286" t="s">
        <v>218</v>
      </c>
      <c r="S36" s="286" t="s">
        <v>218</v>
      </c>
      <c r="T36" s="286">
        <v>1</v>
      </c>
      <c r="U36" s="286">
        <v>0</v>
      </c>
      <c r="V36" s="286">
        <v>0</v>
      </c>
      <c r="W36" s="286">
        <v>0</v>
      </c>
      <c r="X36" s="286">
        <v>0</v>
      </c>
      <c r="Y36" s="286">
        <v>0</v>
      </c>
      <c r="Z36" s="286">
        <v>0</v>
      </c>
      <c r="AA36" s="286">
        <v>0</v>
      </c>
      <c r="AB36" s="286">
        <v>0</v>
      </c>
      <c r="AC36" s="286">
        <v>0</v>
      </c>
      <c r="AD36" s="286">
        <v>0</v>
      </c>
      <c r="AE36" s="287" t="s">
        <v>218</v>
      </c>
      <c r="AF36" s="288" t="s">
        <v>158</v>
      </c>
      <c r="AG36" s="281"/>
      <c r="AH36" s="266"/>
    </row>
    <row r="37" spans="1:34" ht="15" customHeight="1">
      <c r="A37" s="289"/>
      <c r="B37" s="290"/>
      <c r="C37" s="284" t="s">
        <v>159</v>
      </c>
      <c r="D37" s="285">
        <f t="shared" si="8"/>
        <v>0</v>
      </c>
      <c r="E37" s="286" t="s">
        <v>218</v>
      </c>
      <c r="F37" s="286" t="s">
        <v>218</v>
      </c>
      <c r="G37" s="286" t="s">
        <v>218</v>
      </c>
      <c r="H37" s="286" t="s">
        <v>218</v>
      </c>
      <c r="I37" s="286" t="s">
        <v>218</v>
      </c>
      <c r="J37" s="286">
        <f>SUM(E37:I37)</f>
        <v>0</v>
      </c>
      <c r="K37" s="286" t="s">
        <v>218</v>
      </c>
      <c r="L37" s="286" t="s">
        <v>218</v>
      </c>
      <c r="M37" s="286" t="s">
        <v>218</v>
      </c>
      <c r="N37" s="286" t="s">
        <v>218</v>
      </c>
      <c r="O37" s="286" t="s">
        <v>218</v>
      </c>
      <c r="P37" s="286" t="s">
        <v>218</v>
      </c>
      <c r="Q37" s="286" t="s">
        <v>218</v>
      </c>
      <c r="R37" s="286" t="s">
        <v>218</v>
      </c>
      <c r="S37" s="286">
        <v>0</v>
      </c>
      <c r="T37" s="286">
        <v>0</v>
      </c>
      <c r="U37" s="286">
        <v>0</v>
      </c>
      <c r="V37" s="286">
        <v>0</v>
      </c>
      <c r="W37" s="286">
        <v>0</v>
      </c>
      <c r="X37" s="286">
        <v>0</v>
      </c>
      <c r="Y37" s="286">
        <v>0</v>
      </c>
      <c r="Z37" s="286">
        <v>0</v>
      </c>
      <c r="AA37" s="286">
        <v>0</v>
      </c>
      <c r="AB37" s="286">
        <v>0</v>
      </c>
      <c r="AC37" s="286">
        <v>0</v>
      </c>
      <c r="AD37" s="286">
        <v>0</v>
      </c>
      <c r="AE37" s="287" t="s">
        <v>218</v>
      </c>
      <c r="AF37" s="288" t="s">
        <v>159</v>
      </c>
      <c r="AG37" s="281"/>
      <c r="AH37" s="266"/>
    </row>
    <row r="38" spans="1:34" ht="5.25" customHeight="1">
      <c r="A38" s="289"/>
      <c r="B38" s="290"/>
      <c r="C38" s="284"/>
      <c r="D38" s="285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7"/>
      <c r="AF38" s="288"/>
      <c r="AG38" s="281"/>
      <c r="AH38" s="266"/>
    </row>
    <row r="39" spans="1:34" ht="15" customHeight="1">
      <c r="A39" s="295" t="s">
        <v>696</v>
      </c>
      <c r="B39" s="296" t="s">
        <v>697</v>
      </c>
      <c r="C39" s="284" t="s">
        <v>0</v>
      </c>
      <c r="D39" s="285">
        <f t="shared" si="8"/>
        <v>43</v>
      </c>
      <c r="E39" s="286">
        <f aca="true" t="shared" si="11" ref="E39:AE39">E40+E41</f>
        <v>0</v>
      </c>
      <c r="F39" s="286">
        <f t="shared" si="11"/>
        <v>0</v>
      </c>
      <c r="G39" s="286">
        <f t="shared" si="11"/>
        <v>0</v>
      </c>
      <c r="H39" s="286">
        <f t="shared" si="11"/>
        <v>0</v>
      </c>
      <c r="I39" s="286">
        <f t="shared" si="11"/>
        <v>0</v>
      </c>
      <c r="J39" s="286">
        <f t="shared" si="11"/>
        <v>0</v>
      </c>
      <c r="K39" s="286">
        <f t="shared" si="11"/>
        <v>0</v>
      </c>
      <c r="L39" s="286">
        <f t="shared" si="11"/>
        <v>0</v>
      </c>
      <c r="M39" s="286">
        <f t="shared" si="11"/>
        <v>0</v>
      </c>
      <c r="N39" s="286">
        <f t="shared" si="11"/>
        <v>0</v>
      </c>
      <c r="O39" s="286">
        <f t="shared" si="11"/>
        <v>0</v>
      </c>
      <c r="P39" s="286">
        <f t="shared" si="11"/>
        <v>0</v>
      </c>
      <c r="Q39" s="286">
        <f t="shared" si="11"/>
        <v>1</v>
      </c>
      <c r="R39" s="286">
        <f t="shared" si="11"/>
        <v>0</v>
      </c>
      <c r="S39" s="286">
        <f t="shared" si="11"/>
        <v>3</v>
      </c>
      <c r="T39" s="286">
        <f t="shared" si="11"/>
        <v>2</v>
      </c>
      <c r="U39" s="286">
        <f t="shared" si="11"/>
        <v>5</v>
      </c>
      <c r="V39" s="286">
        <f t="shared" si="11"/>
        <v>2</v>
      </c>
      <c r="W39" s="286">
        <f t="shared" si="11"/>
        <v>5</v>
      </c>
      <c r="X39" s="286">
        <f t="shared" si="11"/>
        <v>7</v>
      </c>
      <c r="Y39" s="286">
        <f t="shared" si="11"/>
        <v>9</v>
      </c>
      <c r="Z39" s="286">
        <f t="shared" si="11"/>
        <v>6</v>
      </c>
      <c r="AA39" s="286">
        <f t="shared" si="11"/>
        <v>1</v>
      </c>
      <c r="AB39" s="286">
        <f t="shared" si="11"/>
        <v>2</v>
      </c>
      <c r="AC39" s="286">
        <f t="shared" si="11"/>
        <v>0</v>
      </c>
      <c r="AD39" s="286">
        <f t="shared" si="11"/>
        <v>0</v>
      </c>
      <c r="AE39" s="287">
        <f t="shared" si="11"/>
        <v>0</v>
      </c>
      <c r="AF39" s="288" t="s">
        <v>0</v>
      </c>
      <c r="AG39" s="297" t="s">
        <v>696</v>
      </c>
      <c r="AH39" s="266"/>
    </row>
    <row r="40" spans="1:34" ht="15" customHeight="1">
      <c r="A40" s="289"/>
      <c r="B40" s="290"/>
      <c r="C40" s="284" t="s">
        <v>158</v>
      </c>
      <c r="D40" s="285">
        <f t="shared" si="8"/>
        <v>20</v>
      </c>
      <c r="E40" s="286" t="s">
        <v>218</v>
      </c>
      <c r="F40" s="286" t="s">
        <v>218</v>
      </c>
      <c r="G40" s="286" t="s">
        <v>218</v>
      </c>
      <c r="H40" s="286" t="s">
        <v>218</v>
      </c>
      <c r="I40" s="286" t="s">
        <v>218</v>
      </c>
      <c r="J40" s="286">
        <f>SUM(E40:I40)</f>
        <v>0</v>
      </c>
      <c r="K40" s="286" t="s">
        <v>218</v>
      </c>
      <c r="L40" s="286" t="s">
        <v>218</v>
      </c>
      <c r="M40" s="286" t="s">
        <v>218</v>
      </c>
      <c r="N40" s="286" t="s">
        <v>218</v>
      </c>
      <c r="O40" s="286" t="s">
        <v>218</v>
      </c>
      <c r="P40" s="286" t="s">
        <v>218</v>
      </c>
      <c r="Q40" s="286">
        <v>1</v>
      </c>
      <c r="R40" s="286">
        <v>0</v>
      </c>
      <c r="S40" s="286">
        <v>3</v>
      </c>
      <c r="T40" s="286">
        <v>2</v>
      </c>
      <c r="U40" s="286">
        <v>4</v>
      </c>
      <c r="V40" s="286">
        <v>2</v>
      </c>
      <c r="W40" s="286">
        <v>2</v>
      </c>
      <c r="X40" s="286">
        <v>2</v>
      </c>
      <c r="Y40" s="286">
        <v>2</v>
      </c>
      <c r="Z40" s="286">
        <v>2</v>
      </c>
      <c r="AA40" s="286">
        <v>0</v>
      </c>
      <c r="AB40" s="286">
        <v>0</v>
      </c>
      <c r="AC40" s="286">
        <v>0</v>
      </c>
      <c r="AD40" s="286" t="s">
        <v>218</v>
      </c>
      <c r="AE40" s="287" t="s">
        <v>218</v>
      </c>
      <c r="AF40" s="288" t="s">
        <v>158</v>
      </c>
      <c r="AG40" s="281"/>
      <c r="AH40" s="266"/>
    </row>
    <row r="41" spans="1:34" ht="15" customHeight="1">
      <c r="A41" s="289"/>
      <c r="B41" s="290"/>
      <c r="C41" s="284" t="s">
        <v>159</v>
      </c>
      <c r="D41" s="285">
        <f t="shared" si="8"/>
        <v>23</v>
      </c>
      <c r="E41" s="286" t="s">
        <v>218</v>
      </c>
      <c r="F41" s="286" t="s">
        <v>218</v>
      </c>
      <c r="G41" s="286" t="s">
        <v>218</v>
      </c>
      <c r="H41" s="286" t="s">
        <v>218</v>
      </c>
      <c r="I41" s="286" t="s">
        <v>218</v>
      </c>
      <c r="J41" s="286">
        <f>SUM(E41:I41)</f>
        <v>0</v>
      </c>
      <c r="K41" s="286" t="s">
        <v>218</v>
      </c>
      <c r="L41" s="286" t="s">
        <v>218</v>
      </c>
      <c r="M41" s="286" t="s">
        <v>218</v>
      </c>
      <c r="N41" s="286" t="s">
        <v>218</v>
      </c>
      <c r="O41" s="286" t="s">
        <v>218</v>
      </c>
      <c r="P41" s="286" t="s">
        <v>218</v>
      </c>
      <c r="Q41" s="286" t="s">
        <v>218</v>
      </c>
      <c r="R41" s="286" t="s">
        <v>218</v>
      </c>
      <c r="S41" s="286" t="s">
        <v>218</v>
      </c>
      <c r="T41" s="286" t="s">
        <v>218</v>
      </c>
      <c r="U41" s="286">
        <v>1</v>
      </c>
      <c r="V41" s="286">
        <v>0</v>
      </c>
      <c r="W41" s="286">
        <v>3</v>
      </c>
      <c r="X41" s="286">
        <v>5</v>
      </c>
      <c r="Y41" s="286">
        <v>7</v>
      </c>
      <c r="Z41" s="286">
        <v>4</v>
      </c>
      <c r="AA41" s="286">
        <v>1</v>
      </c>
      <c r="AB41" s="286">
        <v>2</v>
      </c>
      <c r="AC41" s="286">
        <v>0</v>
      </c>
      <c r="AD41" s="286">
        <v>0</v>
      </c>
      <c r="AE41" s="287" t="s">
        <v>218</v>
      </c>
      <c r="AF41" s="288" t="s">
        <v>159</v>
      </c>
      <c r="AG41" s="281"/>
      <c r="AH41" s="266"/>
    </row>
    <row r="42" spans="1:34" ht="5.25" customHeight="1">
      <c r="A42" s="289"/>
      <c r="B42" s="290"/>
      <c r="C42" s="284"/>
      <c r="D42" s="285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7"/>
      <c r="AF42" s="288"/>
      <c r="AG42" s="281"/>
      <c r="AH42" s="266"/>
    </row>
    <row r="43" spans="1:34" ht="15" customHeight="1">
      <c r="A43" s="295" t="s">
        <v>698</v>
      </c>
      <c r="B43" s="296" t="s">
        <v>495</v>
      </c>
      <c r="C43" s="284" t="s">
        <v>0</v>
      </c>
      <c r="D43" s="285">
        <f t="shared" si="8"/>
        <v>2</v>
      </c>
      <c r="E43" s="286">
        <f aca="true" t="shared" si="12" ref="E43:AE43">E44+E45</f>
        <v>0</v>
      </c>
      <c r="F43" s="286">
        <f t="shared" si="12"/>
        <v>0</v>
      </c>
      <c r="G43" s="286">
        <f t="shared" si="12"/>
        <v>0</v>
      </c>
      <c r="H43" s="286">
        <f t="shared" si="12"/>
        <v>0</v>
      </c>
      <c r="I43" s="286">
        <f t="shared" si="12"/>
        <v>0</v>
      </c>
      <c r="J43" s="286">
        <f t="shared" si="12"/>
        <v>0</v>
      </c>
      <c r="K43" s="286">
        <f t="shared" si="12"/>
        <v>0</v>
      </c>
      <c r="L43" s="286">
        <f t="shared" si="12"/>
        <v>0</v>
      </c>
      <c r="M43" s="286">
        <f t="shared" si="12"/>
        <v>0</v>
      </c>
      <c r="N43" s="286">
        <f t="shared" si="12"/>
        <v>0</v>
      </c>
      <c r="O43" s="286">
        <f t="shared" si="12"/>
        <v>0</v>
      </c>
      <c r="P43" s="286">
        <f t="shared" si="12"/>
        <v>0</v>
      </c>
      <c r="Q43" s="286">
        <f t="shared" si="12"/>
        <v>0</v>
      </c>
      <c r="R43" s="286">
        <f t="shared" si="12"/>
        <v>0</v>
      </c>
      <c r="S43" s="286">
        <f t="shared" si="12"/>
        <v>0</v>
      </c>
      <c r="T43" s="286">
        <f t="shared" si="12"/>
        <v>0</v>
      </c>
      <c r="U43" s="286">
        <f t="shared" si="12"/>
        <v>0</v>
      </c>
      <c r="V43" s="286">
        <f t="shared" si="12"/>
        <v>0</v>
      </c>
      <c r="W43" s="286">
        <f t="shared" si="12"/>
        <v>1</v>
      </c>
      <c r="X43" s="286">
        <f t="shared" si="12"/>
        <v>0</v>
      </c>
      <c r="Y43" s="286">
        <f t="shared" si="12"/>
        <v>1</v>
      </c>
      <c r="Z43" s="286">
        <f t="shared" si="12"/>
        <v>0</v>
      </c>
      <c r="AA43" s="286">
        <f t="shared" si="12"/>
        <v>0</v>
      </c>
      <c r="AB43" s="286">
        <f t="shared" si="12"/>
        <v>0</v>
      </c>
      <c r="AC43" s="286">
        <f t="shared" si="12"/>
        <v>0</v>
      </c>
      <c r="AD43" s="286">
        <f t="shared" si="12"/>
        <v>0</v>
      </c>
      <c r="AE43" s="287">
        <f t="shared" si="12"/>
        <v>0</v>
      </c>
      <c r="AF43" s="288" t="s">
        <v>0</v>
      </c>
      <c r="AG43" s="297" t="s">
        <v>529</v>
      </c>
      <c r="AH43" s="266"/>
    </row>
    <row r="44" spans="1:34" ht="15" customHeight="1">
      <c r="A44" s="289"/>
      <c r="B44" s="290"/>
      <c r="C44" s="284" t="s">
        <v>158</v>
      </c>
      <c r="D44" s="285">
        <f t="shared" si="8"/>
        <v>0</v>
      </c>
      <c r="E44" s="286" t="s">
        <v>218</v>
      </c>
      <c r="F44" s="286" t="s">
        <v>218</v>
      </c>
      <c r="G44" s="286" t="s">
        <v>218</v>
      </c>
      <c r="H44" s="286" t="s">
        <v>218</v>
      </c>
      <c r="I44" s="286" t="s">
        <v>218</v>
      </c>
      <c r="J44" s="286">
        <f>SUM(E44:I44)</f>
        <v>0</v>
      </c>
      <c r="K44" s="286" t="s">
        <v>218</v>
      </c>
      <c r="L44" s="286" t="s">
        <v>218</v>
      </c>
      <c r="M44" s="286" t="s">
        <v>218</v>
      </c>
      <c r="N44" s="286" t="s">
        <v>218</v>
      </c>
      <c r="O44" s="286" t="s">
        <v>218</v>
      </c>
      <c r="P44" s="286" t="s">
        <v>218</v>
      </c>
      <c r="Q44" s="286" t="s">
        <v>218</v>
      </c>
      <c r="R44" s="286" t="s">
        <v>218</v>
      </c>
      <c r="S44" s="286" t="s">
        <v>218</v>
      </c>
      <c r="T44" s="286" t="s">
        <v>218</v>
      </c>
      <c r="U44" s="286" t="s">
        <v>218</v>
      </c>
      <c r="V44" s="286" t="s">
        <v>218</v>
      </c>
      <c r="W44" s="286" t="s">
        <v>218</v>
      </c>
      <c r="X44" s="286" t="s">
        <v>218</v>
      </c>
      <c r="Y44" s="286" t="s">
        <v>218</v>
      </c>
      <c r="Z44" s="286" t="s">
        <v>218</v>
      </c>
      <c r="AA44" s="286" t="s">
        <v>218</v>
      </c>
      <c r="AB44" s="286" t="s">
        <v>218</v>
      </c>
      <c r="AC44" s="286" t="s">
        <v>218</v>
      </c>
      <c r="AD44" s="286" t="s">
        <v>218</v>
      </c>
      <c r="AE44" s="287" t="s">
        <v>218</v>
      </c>
      <c r="AF44" s="288" t="s">
        <v>158</v>
      </c>
      <c r="AG44" s="281"/>
      <c r="AH44" s="266"/>
    </row>
    <row r="45" spans="1:34" ht="15" customHeight="1">
      <c r="A45" s="289"/>
      <c r="B45" s="290"/>
      <c r="C45" s="284" t="s">
        <v>159</v>
      </c>
      <c r="D45" s="285">
        <f t="shared" si="8"/>
        <v>2</v>
      </c>
      <c r="E45" s="286" t="s">
        <v>218</v>
      </c>
      <c r="F45" s="286" t="s">
        <v>218</v>
      </c>
      <c r="G45" s="286" t="s">
        <v>218</v>
      </c>
      <c r="H45" s="286" t="s">
        <v>218</v>
      </c>
      <c r="I45" s="286" t="s">
        <v>218</v>
      </c>
      <c r="J45" s="286">
        <f>SUM(E45:I45)</f>
        <v>0</v>
      </c>
      <c r="K45" s="286" t="s">
        <v>218</v>
      </c>
      <c r="L45" s="286" t="s">
        <v>218</v>
      </c>
      <c r="M45" s="286" t="s">
        <v>218</v>
      </c>
      <c r="N45" s="286" t="s">
        <v>218</v>
      </c>
      <c r="O45" s="286" t="s">
        <v>218</v>
      </c>
      <c r="P45" s="286" t="s">
        <v>218</v>
      </c>
      <c r="Q45" s="286" t="s">
        <v>218</v>
      </c>
      <c r="R45" s="286" t="s">
        <v>218</v>
      </c>
      <c r="S45" s="286" t="s">
        <v>218</v>
      </c>
      <c r="T45" s="286" t="s">
        <v>218</v>
      </c>
      <c r="U45" s="286" t="s">
        <v>218</v>
      </c>
      <c r="V45" s="286" t="s">
        <v>218</v>
      </c>
      <c r="W45" s="286">
        <v>1</v>
      </c>
      <c r="X45" s="286" t="s">
        <v>218</v>
      </c>
      <c r="Y45" s="286">
        <v>1</v>
      </c>
      <c r="Z45" s="286" t="s">
        <v>218</v>
      </c>
      <c r="AA45" s="286" t="s">
        <v>218</v>
      </c>
      <c r="AB45" s="286" t="s">
        <v>218</v>
      </c>
      <c r="AC45" s="286" t="s">
        <v>218</v>
      </c>
      <c r="AD45" s="286" t="s">
        <v>218</v>
      </c>
      <c r="AE45" s="287" t="s">
        <v>218</v>
      </c>
      <c r="AF45" s="288" t="s">
        <v>159</v>
      </c>
      <c r="AG45" s="281"/>
      <c r="AH45" s="266"/>
    </row>
    <row r="46" spans="1:34" ht="5.25" customHeight="1">
      <c r="A46" s="289"/>
      <c r="B46" s="290"/>
      <c r="C46" s="291"/>
      <c r="D46" s="285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7"/>
      <c r="AF46" s="288"/>
      <c r="AG46" s="281"/>
      <c r="AH46" s="266"/>
    </row>
    <row r="47" spans="1:34" ht="15" customHeight="1">
      <c r="A47" s="295" t="s">
        <v>530</v>
      </c>
      <c r="B47" s="296" t="s">
        <v>661</v>
      </c>
      <c r="C47" s="284" t="s">
        <v>0</v>
      </c>
      <c r="D47" s="285">
        <f>J47+K47+L47+M47+N47+O47+P47+Q47+R47+S47+T47+U47+V47+W47+X47+Y47+Z47+AA47+AB47+AC47+AD47+AE47</f>
        <v>1</v>
      </c>
      <c r="E47" s="286">
        <f aca="true" t="shared" si="13" ref="E47:AE47">E48+E49</f>
        <v>0</v>
      </c>
      <c r="F47" s="286">
        <f t="shared" si="13"/>
        <v>0</v>
      </c>
      <c r="G47" s="286">
        <f t="shared" si="13"/>
        <v>0</v>
      </c>
      <c r="H47" s="286">
        <f t="shared" si="13"/>
        <v>0</v>
      </c>
      <c r="I47" s="286">
        <f t="shared" si="13"/>
        <v>0</v>
      </c>
      <c r="J47" s="286">
        <f t="shared" si="13"/>
        <v>0</v>
      </c>
      <c r="K47" s="286">
        <f t="shared" si="13"/>
        <v>0</v>
      </c>
      <c r="L47" s="286">
        <f t="shared" si="13"/>
        <v>0</v>
      </c>
      <c r="M47" s="286">
        <f t="shared" si="13"/>
        <v>0</v>
      </c>
      <c r="N47" s="286">
        <f t="shared" si="13"/>
        <v>0</v>
      </c>
      <c r="O47" s="286">
        <f t="shared" si="13"/>
        <v>0</v>
      </c>
      <c r="P47" s="286">
        <f t="shared" si="13"/>
        <v>0</v>
      </c>
      <c r="Q47" s="286">
        <f t="shared" si="13"/>
        <v>0</v>
      </c>
      <c r="R47" s="286">
        <f t="shared" si="13"/>
        <v>0</v>
      </c>
      <c r="S47" s="286">
        <f t="shared" si="13"/>
        <v>0</v>
      </c>
      <c r="T47" s="286">
        <f t="shared" si="13"/>
        <v>1</v>
      </c>
      <c r="U47" s="286">
        <f t="shared" si="13"/>
        <v>0</v>
      </c>
      <c r="V47" s="286">
        <f t="shared" si="13"/>
        <v>0</v>
      </c>
      <c r="W47" s="286">
        <f t="shared" si="13"/>
        <v>0</v>
      </c>
      <c r="X47" s="286">
        <f t="shared" si="13"/>
        <v>0</v>
      </c>
      <c r="Y47" s="286">
        <f t="shared" si="13"/>
        <v>0</v>
      </c>
      <c r="Z47" s="286">
        <f t="shared" si="13"/>
        <v>0</v>
      </c>
      <c r="AA47" s="286">
        <f t="shared" si="13"/>
        <v>0</v>
      </c>
      <c r="AB47" s="286">
        <f t="shared" si="13"/>
        <v>0</v>
      </c>
      <c r="AC47" s="286">
        <f t="shared" si="13"/>
        <v>0</v>
      </c>
      <c r="AD47" s="286">
        <f t="shared" si="13"/>
        <v>0</v>
      </c>
      <c r="AE47" s="287">
        <f t="shared" si="13"/>
        <v>0</v>
      </c>
      <c r="AF47" s="288" t="s">
        <v>0</v>
      </c>
      <c r="AG47" s="297" t="s">
        <v>699</v>
      </c>
      <c r="AH47" s="266"/>
    </row>
    <row r="48" spans="1:34" ht="15" customHeight="1">
      <c r="A48" s="289"/>
      <c r="B48" s="290" t="s">
        <v>662</v>
      </c>
      <c r="C48" s="284" t="s">
        <v>158</v>
      </c>
      <c r="D48" s="285">
        <f>J48+K48+L48+M48+N48+O48+P48+Q48+R48+S48+T48+U48+V48+W48+X48+Y48+Z48+AA48+AB48+AC48+AD48+AE48</f>
        <v>1</v>
      </c>
      <c r="E48" s="286" t="s">
        <v>218</v>
      </c>
      <c r="F48" s="286" t="s">
        <v>218</v>
      </c>
      <c r="G48" s="286" t="s">
        <v>218</v>
      </c>
      <c r="H48" s="286" t="s">
        <v>218</v>
      </c>
      <c r="I48" s="286" t="s">
        <v>218</v>
      </c>
      <c r="J48" s="286">
        <f>SUM(E48:I48)</f>
        <v>0</v>
      </c>
      <c r="K48" s="286" t="s">
        <v>218</v>
      </c>
      <c r="L48" s="286" t="s">
        <v>218</v>
      </c>
      <c r="M48" s="286" t="s">
        <v>218</v>
      </c>
      <c r="N48" s="286" t="s">
        <v>218</v>
      </c>
      <c r="O48" s="286" t="s">
        <v>218</v>
      </c>
      <c r="P48" s="286" t="s">
        <v>218</v>
      </c>
      <c r="Q48" s="286" t="s">
        <v>218</v>
      </c>
      <c r="R48" s="286" t="s">
        <v>218</v>
      </c>
      <c r="S48" s="286" t="s">
        <v>218</v>
      </c>
      <c r="T48" s="286">
        <v>1</v>
      </c>
      <c r="U48" s="286" t="s">
        <v>218</v>
      </c>
      <c r="V48" s="286" t="s">
        <v>218</v>
      </c>
      <c r="W48" s="286" t="s">
        <v>218</v>
      </c>
      <c r="X48" s="286" t="s">
        <v>218</v>
      </c>
      <c r="Y48" s="286" t="s">
        <v>218</v>
      </c>
      <c r="Z48" s="286" t="s">
        <v>218</v>
      </c>
      <c r="AA48" s="286" t="s">
        <v>218</v>
      </c>
      <c r="AB48" s="286" t="s">
        <v>218</v>
      </c>
      <c r="AC48" s="286" t="s">
        <v>218</v>
      </c>
      <c r="AD48" s="286" t="s">
        <v>218</v>
      </c>
      <c r="AE48" s="286" t="s">
        <v>218</v>
      </c>
      <c r="AF48" s="288" t="s">
        <v>158</v>
      </c>
      <c r="AG48" s="281"/>
      <c r="AH48" s="266"/>
    </row>
    <row r="49" spans="1:34" ht="15" customHeight="1">
      <c r="A49" s="289"/>
      <c r="B49" s="290"/>
      <c r="C49" s="284" t="s">
        <v>159</v>
      </c>
      <c r="D49" s="285">
        <f>J49+K49+L49+M49+N49+O49+P49+Q49+R49+S49+T49+U49+V49+W49+X49+Y49+Z49+AA49+AB49+AC49+AD49+AE49</f>
        <v>0</v>
      </c>
      <c r="E49" s="286" t="s">
        <v>218</v>
      </c>
      <c r="F49" s="286" t="s">
        <v>218</v>
      </c>
      <c r="G49" s="286" t="s">
        <v>218</v>
      </c>
      <c r="H49" s="286" t="s">
        <v>218</v>
      </c>
      <c r="I49" s="286" t="s">
        <v>218</v>
      </c>
      <c r="J49" s="286">
        <f>SUM(E49:I49)</f>
        <v>0</v>
      </c>
      <c r="K49" s="286" t="s">
        <v>218</v>
      </c>
      <c r="L49" s="286" t="s">
        <v>218</v>
      </c>
      <c r="M49" s="286" t="s">
        <v>218</v>
      </c>
      <c r="N49" s="286" t="s">
        <v>218</v>
      </c>
      <c r="O49" s="286" t="s">
        <v>218</v>
      </c>
      <c r="P49" s="286" t="s">
        <v>218</v>
      </c>
      <c r="Q49" s="286" t="s">
        <v>218</v>
      </c>
      <c r="R49" s="286" t="s">
        <v>218</v>
      </c>
      <c r="S49" s="286" t="s">
        <v>218</v>
      </c>
      <c r="T49" s="286" t="s">
        <v>218</v>
      </c>
      <c r="U49" s="286" t="s">
        <v>218</v>
      </c>
      <c r="V49" s="286" t="s">
        <v>218</v>
      </c>
      <c r="W49" s="286" t="s">
        <v>218</v>
      </c>
      <c r="X49" s="286" t="s">
        <v>218</v>
      </c>
      <c r="Y49" s="286" t="s">
        <v>218</v>
      </c>
      <c r="Z49" s="286" t="s">
        <v>218</v>
      </c>
      <c r="AA49" s="286" t="s">
        <v>218</v>
      </c>
      <c r="AB49" s="286" t="s">
        <v>218</v>
      </c>
      <c r="AC49" s="286" t="s">
        <v>218</v>
      </c>
      <c r="AD49" s="286" t="s">
        <v>218</v>
      </c>
      <c r="AE49" s="286" t="s">
        <v>218</v>
      </c>
      <c r="AF49" s="288" t="s">
        <v>159</v>
      </c>
      <c r="AG49" s="281"/>
      <c r="AH49" s="266"/>
    </row>
    <row r="50" spans="1:34" ht="5.25" customHeight="1">
      <c r="A50" s="289"/>
      <c r="B50" s="290"/>
      <c r="C50" s="291"/>
      <c r="D50" s="285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7"/>
      <c r="AF50" s="288"/>
      <c r="AG50" s="281"/>
      <c r="AH50" s="266"/>
    </row>
    <row r="51" spans="1:34" ht="15" customHeight="1">
      <c r="A51" s="295" t="s">
        <v>700</v>
      </c>
      <c r="B51" s="296" t="s">
        <v>496</v>
      </c>
      <c r="C51" s="284" t="s">
        <v>0</v>
      </c>
      <c r="D51" s="285">
        <f>J51+K51+L51+M51+N51+O51+P51+Q51+R51+S51+T51+U51+V51+W51+X51+Y51+Z51+AA51+AB51+AC51+AD51+AE51</f>
        <v>52</v>
      </c>
      <c r="E51" s="286">
        <f aca="true" t="shared" si="14" ref="E51:AE51">E52+E53</f>
        <v>0</v>
      </c>
      <c r="F51" s="286">
        <f t="shared" si="14"/>
        <v>0</v>
      </c>
      <c r="G51" s="286">
        <f t="shared" si="14"/>
        <v>1</v>
      </c>
      <c r="H51" s="286">
        <f t="shared" si="14"/>
        <v>0</v>
      </c>
      <c r="I51" s="286">
        <f t="shared" si="14"/>
        <v>0</v>
      </c>
      <c r="J51" s="286">
        <f t="shared" si="14"/>
        <v>1</v>
      </c>
      <c r="K51" s="286">
        <f t="shared" si="14"/>
        <v>0</v>
      </c>
      <c r="L51" s="286">
        <f t="shared" si="14"/>
        <v>0</v>
      </c>
      <c r="M51" s="286">
        <f t="shared" si="14"/>
        <v>0</v>
      </c>
      <c r="N51" s="286">
        <f t="shared" si="14"/>
        <v>0</v>
      </c>
      <c r="O51" s="286">
        <f t="shared" si="14"/>
        <v>0</v>
      </c>
      <c r="P51" s="286">
        <f t="shared" si="14"/>
        <v>0</v>
      </c>
      <c r="Q51" s="286">
        <f t="shared" si="14"/>
        <v>0</v>
      </c>
      <c r="R51" s="286">
        <f t="shared" si="14"/>
        <v>0</v>
      </c>
      <c r="S51" s="286">
        <f t="shared" si="14"/>
        <v>1</v>
      </c>
      <c r="T51" s="286">
        <f t="shared" si="14"/>
        <v>2</v>
      </c>
      <c r="U51" s="286">
        <f t="shared" si="14"/>
        <v>0</v>
      </c>
      <c r="V51" s="286">
        <f t="shared" si="14"/>
        <v>2</v>
      </c>
      <c r="W51" s="286">
        <f t="shared" si="14"/>
        <v>3</v>
      </c>
      <c r="X51" s="286">
        <f t="shared" si="14"/>
        <v>3</v>
      </c>
      <c r="Y51" s="286">
        <f t="shared" si="14"/>
        <v>12</v>
      </c>
      <c r="Z51" s="286">
        <f t="shared" si="14"/>
        <v>13</v>
      </c>
      <c r="AA51" s="286">
        <f t="shared" si="14"/>
        <v>7</v>
      </c>
      <c r="AB51" s="286">
        <f t="shared" si="14"/>
        <v>4</v>
      </c>
      <c r="AC51" s="286">
        <f t="shared" si="14"/>
        <v>4</v>
      </c>
      <c r="AD51" s="286">
        <f t="shared" si="14"/>
        <v>0</v>
      </c>
      <c r="AE51" s="287">
        <f t="shared" si="14"/>
        <v>0</v>
      </c>
      <c r="AF51" s="288" t="s">
        <v>0</v>
      </c>
      <c r="AG51" s="297" t="s">
        <v>531</v>
      </c>
      <c r="AH51" s="266"/>
    </row>
    <row r="52" spans="1:34" ht="15" customHeight="1">
      <c r="A52" s="289"/>
      <c r="B52" s="290"/>
      <c r="C52" s="284" t="s">
        <v>158</v>
      </c>
      <c r="D52" s="285">
        <f>J52+K52+L52+M52+N52+O52+P52+Q52+R52+S52+T52+U52+V52+W52+X52+Y52+Z52+AA52+AB52+AC52+AD52+AE52</f>
        <v>28</v>
      </c>
      <c r="E52" s="286" t="s">
        <v>218</v>
      </c>
      <c r="F52" s="286" t="s">
        <v>218</v>
      </c>
      <c r="G52" s="286" t="s">
        <v>218</v>
      </c>
      <c r="H52" s="286" t="s">
        <v>218</v>
      </c>
      <c r="I52" s="286" t="s">
        <v>218</v>
      </c>
      <c r="J52" s="286">
        <f>SUM(E52:I52)</f>
        <v>0</v>
      </c>
      <c r="K52" s="286" t="s">
        <v>218</v>
      </c>
      <c r="L52" s="286" t="s">
        <v>218</v>
      </c>
      <c r="M52" s="286" t="s">
        <v>218</v>
      </c>
      <c r="N52" s="286" t="s">
        <v>218</v>
      </c>
      <c r="O52" s="286" t="s">
        <v>218</v>
      </c>
      <c r="P52" s="286" t="s">
        <v>218</v>
      </c>
      <c r="Q52" s="286">
        <v>0</v>
      </c>
      <c r="R52" s="286" t="s">
        <v>218</v>
      </c>
      <c r="S52" s="286">
        <v>1</v>
      </c>
      <c r="T52" s="286">
        <v>0</v>
      </c>
      <c r="U52" s="286" t="s">
        <v>218</v>
      </c>
      <c r="V52" s="286">
        <v>1</v>
      </c>
      <c r="W52" s="286">
        <v>3</v>
      </c>
      <c r="X52" s="286">
        <v>1</v>
      </c>
      <c r="Y52" s="286">
        <v>8</v>
      </c>
      <c r="Z52" s="286">
        <v>7</v>
      </c>
      <c r="AA52" s="286">
        <v>3</v>
      </c>
      <c r="AB52" s="286">
        <v>1</v>
      </c>
      <c r="AC52" s="286">
        <v>3</v>
      </c>
      <c r="AD52" s="286" t="s">
        <v>218</v>
      </c>
      <c r="AE52" s="286" t="s">
        <v>218</v>
      </c>
      <c r="AF52" s="288" t="s">
        <v>158</v>
      </c>
      <c r="AG52" s="281"/>
      <c r="AH52" s="266"/>
    </row>
    <row r="53" spans="1:34" ht="15" customHeight="1">
      <c r="A53" s="289"/>
      <c r="B53" s="290"/>
      <c r="C53" s="284" t="s">
        <v>159</v>
      </c>
      <c r="D53" s="285">
        <f>J53+K53+L53+M53+N53+O53+P53+Q53+R53+S53+T53+U53+V53+W53+X53+Y53+Z53+AA53+AB53+AC53+AD53+AE53</f>
        <v>24</v>
      </c>
      <c r="E53" s="286" t="s">
        <v>218</v>
      </c>
      <c r="F53" s="286" t="s">
        <v>218</v>
      </c>
      <c r="G53" s="286">
        <v>1</v>
      </c>
      <c r="H53" s="286">
        <v>0</v>
      </c>
      <c r="I53" s="286">
        <v>0</v>
      </c>
      <c r="J53" s="286">
        <f>SUM(E53:I53)</f>
        <v>1</v>
      </c>
      <c r="K53" s="286" t="s">
        <v>218</v>
      </c>
      <c r="L53" s="286" t="s">
        <v>218</v>
      </c>
      <c r="M53" s="286" t="s">
        <v>218</v>
      </c>
      <c r="N53" s="286" t="s">
        <v>218</v>
      </c>
      <c r="O53" s="286" t="s">
        <v>218</v>
      </c>
      <c r="P53" s="286" t="s">
        <v>218</v>
      </c>
      <c r="Q53" s="286" t="s">
        <v>218</v>
      </c>
      <c r="R53" s="286" t="s">
        <v>218</v>
      </c>
      <c r="S53" s="286" t="s">
        <v>218</v>
      </c>
      <c r="T53" s="286">
        <v>2</v>
      </c>
      <c r="U53" s="286">
        <v>0</v>
      </c>
      <c r="V53" s="286">
        <v>1</v>
      </c>
      <c r="W53" s="286">
        <v>0</v>
      </c>
      <c r="X53" s="286">
        <v>2</v>
      </c>
      <c r="Y53" s="286">
        <v>4</v>
      </c>
      <c r="Z53" s="286">
        <v>6</v>
      </c>
      <c r="AA53" s="286">
        <v>4</v>
      </c>
      <c r="AB53" s="286">
        <v>3</v>
      </c>
      <c r="AC53" s="286">
        <v>1</v>
      </c>
      <c r="AD53" s="286" t="s">
        <v>218</v>
      </c>
      <c r="AE53" s="286" t="s">
        <v>218</v>
      </c>
      <c r="AF53" s="288" t="s">
        <v>159</v>
      </c>
      <c r="AG53" s="281"/>
      <c r="AH53" s="266"/>
    </row>
    <row r="54" spans="1:34" ht="5.25" customHeight="1">
      <c r="A54" s="289"/>
      <c r="B54" s="290"/>
      <c r="C54" s="291"/>
      <c r="D54" s="285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7"/>
      <c r="AF54" s="288"/>
      <c r="AG54" s="281"/>
      <c r="AH54" s="266"/>
    </row>
    <row r="55" spans="1:34" ht="15" customHeight="1">
      <c r="A55" s="292" t="s">
        <v>532</v>
      </c>
      <c r="B55" s="293" t="s">
        <v>282</v>
      </c>
      <c r="C55" s="284" t="s">
        <v>0</v>
      </c>
      <c r="D55" s="285">
        <f>J55+K55+L55+M55+N55+O55+P55+Q55+R55+S55+T55+U55+V55+W55+X55+Y55+Z55+AA55+AB55+AC55+AD55+AE55</f>
        <v>3386</v>
      </c>
      <c r="E55" s="286">
        <f aca="true" t="shared" si="15" ref="E55:AE55">E56+E57</f>
        <v>0</v>
      </c>
      <c r="F55" s="286">
        <f t="shared" si="15"/>
        <v>0</v>
      </c>
      <c r="G55" s="286">
        <f t="shared" si="15"/>
        <v>1</v>
      </c>
      <c r="H55" s="286">
        <f t="shared" si="15"/>
        <v>1</v>
      </c>
      <c r="I55" s="286">
        <f t="shared" si="15"/>
        <v>0</v>
      </c>
      <c r="J55" s="286">
        <f>J56+J57</f>
        <v>2</v>
      </c>
      <c r="K55" s="286">
        <f t="shared" si="15"/>
        <v>2</v>
      </c>
      <c r="L55" s="286">
        <f t="shared" si="15"/>
        <v>0</v>
      </c>
      <c r="M55" s="286">
        <f t="shared" si="15"/>
        <v>1</v>
      </c>
      <c r="N55" s="286">
        <f t="shared" si="15"/>
        <v>2</v>
      </c>
      <c r="O55" s="286">
        <f t="shared" si="15"/>
        <v>5</v>
      </c>
      <c r="P55" s="286">
        <f t="shared" si="15"/>
        <v>12</v>
      </c>
      <c r="Q55" s="286">
        <f t="shared" si="15"/>
        <v>21</v>
      </c>
      <c r="R55" s="286">
        <f t="shared" si="15"/>
        <v>30</v>
      </c>
      <c r="S55" s="286">
        <f t="shared" si="15"/>
        <v>39</v>
      </c>
      <c r="T55" s="286">
        <f t="shared" si="15"/>
        <v>114</v>
      </c>
      <c r="U55" s="286">
        <f t="shared" si="15"/>
        <v>192</v>
      </c>
      <c r="V55" s="286">
        <f t="shared" si="15"/>
        <v>353</v>
      </c>
      <c r="W55" s="286">
        <f t="shared" si="15"/>
        <v>363</v>
      </c>
      <c r="X55" s="286">
        <f t="shared" si="15"/>
        <v>447</v>
      </c>
      <c r="Y55" s="286">
        <f t="shared" si="15"/>
        <v>547</v>
      </c>
      <c r="Z55" s="286">
        <f t="shared" si="15"/>
        <v>551</v>
      </c>
      <c r="AA55" s="286">
        <f t="shared" si="15"/>
        <v>412</v>
      </c>
      <c r="AB55" s="286">
        <f t="shared" si="15"/>
        <v>209</v>
      </c>
      <c r="AC55" s="286">
        <f t="shared" si="15"/>
        <v>74</v>
      </c>
      <c r="AD55" s="286">
        <f t="shared" si="15"/>
        <v>10</v>
      </c>
      <c r="AE55" s="287">
        <f t="shared" si="15"/>
        <v>0</v>
      </c>
      <c r="AF55" s="288" t="s">
        <v>0</v>
      </c>
      <c r="AG55" s="294" t="s">
        <v>532</v>
      </c>
      <c r="AH55" s="266"/>
    </row>
    <row r="56" spans="1:34" ht="15" customHeight="1">
      <c r="A56" s="289"/>
      <c r="B56" s="290"/>
      <c r="C56" s="284" t="s">
        <v>158</v>
      </c>
      <c r="D56" s="285">
        <f>J56+K56+L56+M56+N56+O56+P56+Q56+R56+S56+T56+U56+V56+W56+X56+Y56+Z56+AA56+AB56+AC56+AD56+AE56</f>
        <v>1877</v>
      </c>
      <c r="E56" s="286">
        <v>0</v>
      </c>
      <c r="F56" s="286">
        <v>0</v>
      </c>
      <c r="G56" s="286">
        <v>0</v>
      </c>
      <c r="H56" s="286">
        <v>0</v>
      </c>
      <c r="I56" s="286">
        <v>0</v>
      </c>
      <c r="J56" s="286">
        <f>SUM(E56:I56)</f>
        <v>0</v>
      </c>
      <c r="K56" s="286">
        <v>1</v>
      </c>
      <c r="L56" s="286">
        <v>0</v>
      </c>
      <c r="M56" s="286">
        <v>0</v>
      </c>
      <c r="N56" s="286">
        <v>2</v>
      </c>
      <c r="O56" s="286">
        <v>4</v>
      </c>
      <c r="P56" s="286">
        <v>7</v>
      </c>
      <c r="Q56" s="286">
        <v>6</v>
      </c>
      <c r="R56" s="286">
        <v>10</v>
      </c>
      <c r="S56" s="286">
        <v>19</v>
      </c>
      <c r="T56" s="286">
        <v>58</v>
      </c>
      <c r="U56" s="286">
        <v>100</v>
      </c>
      <c r="V56" s="286">
        <v>213</v>
      </c>
      <c r="W56" s="286">
        <v>229</v>
      </c>
      <c r="X56" s="286">
        <v>268</v>
      </c>
      <c r="Y56" s="286">
        <v>327</v>
      </c>
      <c r="Z56" s="286">
        <v>329</v>
      </c>
      <c r="AA56" s="286">
        <v>208</v>
      </c>
      <c r="AB56" s="286">
        <v>77</v>
      </c>
      <c r="AC56" s="286">
        <v>17</v>
      </c>
      <c r="AD56" s="286">
        <v>2</v>
      </c>
      <c r="AE56" s="287"/>
      <c r="AF56" s="288" t="s">
        <v>158</v>
      </c>
      <c r="AG56" s="281"/>
      <c r="AH56" s="266"/>
    </row>
    <row r="57" spans="1:34" ht="15" customHeight="1">
      <c r="A57" s="289"/>
      <c r="B57" s="290"/>
      <c r="C57" s="284" t="s">
        <v>159</v>
      </c>
      <c r="D57" s="285">
        <f>J57+K57+L57+M57+N57+O57+P57+Q57+R57+S57+T57+U57+V57+W57+X57+Y57+Z57+AA57+AB57+AC57+AD57+AE57</f>
        <v>1509</v>
      </c>
      <c r="E57" s="286">
        <v>0</v>
      </c>
      <c r="F57" s="286">
        <v>0</v>
      </c>
      <c r="G57" s="286">
        <v>1</v>
      </c>
      <c r="H57" s="286">
        <v>1</v>
      </c>
      <c r="I57" s="286">
        <v>0</v>
      </c>
      <c r="J57" s="286">
        <f>SUM(E57:I57)</f>
        <v>2</v>
      </c>
      <c r="K57" s="286">
        <v>1</v>
      </c>
      <c r="L57" s="286">
        <v>0</v>
      </c>
      <c r="M57" s="286">
        <v>1</v>
      </c>
      <c r="N57" s="286">
        <v>0</v>
      </c>
      <c r="O57" s="286">
        <v>1</v>
      </c>
      <c r="P57" s="286">
        <v>5</v>
      </c>
      <c r="Q57" s="286">
        <v>15</v>
      </c>
      <c r="R57" s="286">
        <v>20</v>
      </c>
      <c r="S57" s="286">
        <v>20</v>
      </c>
      <c r="T57" s="286">
        <v>56</v>
      </c>
      <c r="U57" s="286">
        <v>92</v>
      </c>
      <c r="V57" s="286">
        <v>140</v>
      </c>
      <c r="W57" s="286">
        <v>134</v>
      </c>
      <c r="X57" s="286">
        <v>179</v>
      </c>
      <c r="Y57" s="286">
        <v>220</v>
      </c>
      <c r="Z57" s="286">
        <v>222</v>
      </c>
      <c r="AA57" s="286">
        <v>204</v>
      </c>
      <c r="AB57" s="286">
        <v>132</v>
      </c>
      <c r="AC57" s="286">
        <v>57</v>
      </c>
      <c r="AD57" s="286">
        <v>8</v>
      </c>
      <c r="AE57" s="287">
        <v>0</v>
      </c>
      <c r="AF57" s="288" t="s">
        <v>159</v>
      </c>
      <c r="AG57" s="281"/>
      <c r="AH57" s="266"/>
    </row>
    <row r="58" spans="1:34" ht="5.25" customHeight="1">
      <c r="A58" s="289"/>
      <c r="B58" s="290"/>
      <c r="C58" s="291"/>
      <c r="D58" s="285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7"/>
      <c r="AF58" s="288"/>
      <c r="AG58" s="281"/>
      <c r="AH58" s="266"/>
    </row>
    <row r="59" spans="1:34" ht="15" customHeight="1">
      <c r="A59" s="295" t="s">
        <v>533</v>
      </c>
      <c r="B59" s="296" t="s">
        <v>534</v>
      </c>
      <c r="C59" s="284" t="s">
        <v>0</v>
      </c>
      <c r="D59" s="285">
        <f aca="true" t="shared" si="16" ref="D59:D85">J59+K59+L59+M59+N59+O59+P59+Q59+R59+S59+T59+U59+V59+W59+X59+Y59+Z59+AA59+AB59+AC59+AD59+AE59</f>
        <v>3310</v>
      </c>
      <c r="E59" s="286">
        <f aca="true" t="shared" si="17" ref="E59:AE59">E60+E61</f>
        <v>0</v>
      </c>
      <c r="F59" s="286">
        <f t="shared" si="17"/>
        <v>0</v>
      </c>
      <c r="G59" s="286">
        <f t="shared" si="17"/>
        <v>1</v>
      </c>
      <c r="H59" s="286">
        <f t="shared" si="17"/>
        <v>1</v>
      </c>
      <c r="I59" s="286">
        <f t="shared" si="17"/>
        <v>0</v>
      </c>
      <c r="J59" s="286">
        <f t="shared" si="17"/>
        <v>2</v>
      </c>
      <c r="K59" s="286">
        <f t="shared" si="17"/>
        <v>1</v>
      </c>
      <c r="L59" s="286">
        <f t="shared" si="17"/>
        <v>0</v>
      </c>
      <c r="M59" s="286">
        <f t="shared" si="17"/>
        <v>1</v>
      </c>
      <c r="N59" s="286">
        <f t="shared" si="17"/>
        <v>2</v>
      </c>
      <c r="O59" s="286">
        <f t="shared" si="17"/>
        <v>5</v>
      </c>
      <c r="P59" s="286">
        <f t="shared" si="17"/>
        <v>11</v>
      </c>
      <c r="Q59" s="286">
        <f t="shared" si="17"/>
        <v>20</v>
      </c>
      <c r="R59" s="286">
        <f t="shared" si="17"/>
        <v>28</v>
      </c>
      <c r="S59" s="286">
        <f t="shared" si="17"/>
        <v>36</v>
      </c>
      <c r="T59" s="286">
        <f t="shared" si="17"/>
        <v>113</v>
      </c>
      <c r="U59" s="286">
        <f t="shared" si="17"/>
        <v>190</v>
      </c>
      <c r="V59" s="286">
        <f t="shared" si="17"/>
        <v>350</v>
      </c>
      <c r="W59" s="286">
        <f t="shared" si="17"/>
        <v>359</v>
      </c>
      <c r="X59" s="286">
        <f t="shared" si="17"/>
        <v>438</v>
      </c>
      <c r="Y59" s="286">
        <f t="shared" si="17"/>
        <v>537</v>
      </c>
      <c r="Z59" s="286">
        <f t="shared" si="17"/>
        <v>542</v>
      </c>
      <c r="AA59" s="286">
        <f t="shared" si="17"/>
        <v>393</v>
      </c>
      <c r="AB59" s="286">
        <f t="shared" si="17"/>
        <v>203</v>
      </c>
      <c r="AC59" s="286">
        <f t="shared" si="17"/>
        <v>70</v>
      </c>
      <c r="AD59" s="286">
        <f t="shared" si="17"/>
        <v>9</v>
      </c>
      <c r="AE59" s="287">
        <f t="shared" si="17"/>
        <v>0</v>
      </c>
      <c r="AF59" s="288" t="s">
        <v>0</v>
      </c>
      <c r="AG59" s="294" t="s">
        <v>533</v>
      </c>
      <c r="AH59" s="266"/>
    </row>
    <row r="60" spans="1:34" ht="15" customHeight="1">
      <c r="A60" s="289"/>
      <c r="B60" s="290"/>
      <c r="C60" s="284" t="s">
        <v>158</v>
      </c>
      <c r="D60" s="285">
        <f t="shared" si="16"/>
        <v>1837</v>
      </c>
      <c r="E60" s="324">
        <v>0</v>
      </c>
      <c r="F60" s="324">
        <v>0</v>
      </c>
      <c r="G60" s="324">
        <v>0</v>
      </c>
      <c r="H60" s="324">
        <v>0</v>
      </c>
      <c r="I60" s="324">
        <v>0</v>
      </c>
      <c r="J60" s="286">
        <f>SUM(E60:I60)</f>
        <v>0</v>
      </c>
      <c r="K60" s="324">
        <v>1</v>
      </c>
      <c r="L60" s="324">
        <v>0</v>
      </c>
      <c r="M60" s="324">
        <v>0</v>
      </c>
      <c r="N60" s="324">
        <v>2</v>
      </c>
      <c r="O60" s="324">
        <v>4</v>
      </c>
      <c r="P60" s="324">
        <v>7</v>
      </c>
      <c r="Q60" s="324">
        <v>5</v>
      </c>
      <c r="R60" s="324">
        <v>9</v>
      </c>
      <c r="S60" s="324">
        <v>17</v>
      </c>
      <c r="T60" s="324">
        <v>58</v>
      </c>
      <c r="U60" s="324">
        <v>99</v>
      </c>
      <c r="V60" s="324">
        <v>211</v>
      </c>
      <c r="W60" s="324">
        <v>226</v>
      </c>
      <c r="X60" s="324">
        <v>263</v>
      </c>
      <c r="Y60" s="324">
        <v>321</v>
      </c>
      <c r="Z60" s="324">
        <v>322</v>
      </c>
      <c r="AA60" s="324">
        <v>198</v>
      </c>
      <c r="AB60" s="324">
        <v>75</v>
      </c>
      <c r="AC60" s="324">
        <v>17</v>
      </c>
      <c r="AD60" s="324">
        <v>2</v>
      </c>
      <c r="AE60" s="324"/>
      <c r="AF60" s="288" t="s">
        <v>158</v>
      </c>
      <c r="AG60" s="281"/>
      <c r="AH60" s="266"/>
    </row>
    <row r="61" spans="1:34" ht="15" customHeight="1">
      <c r="A61" s="289"/>
      <c r="B61" s="290"/>
      <c r="C61" s="284" t="s">
        <v>159</v>
      </c>
      <c r="D61" s="285">
        <f t="shared" si="16"/>
        <v>1473</v>
      </c>
      <c r="E61" s="324">
        <v>0</v>
      </c>
      <c r="F61" s="324">
        <v>0</v>
      </c>
      <c r="G61" s="324">
        <v>1</v>
      </c>
      <c r="H61" s="324">
        <v>1</v>
      </c>
      <c r="I61" s="324">
        <v>0</v>
      </c>
      <c r="J61" s="286">
        <f>SUM(E61:I61)</f>
        <v>2</v>
      </c>
      <c r="K61" s="324">
        <v>0</v>
      </c>
      <c r="L61" s="324">
        <v>0</v>
      </c>
      <c r="M61" s="324">
        <v>1</v>
      </c>
      <c r="N61" s="324">
        <v>0</v>
      </c>
      <c r="O61" s="324">
        <v>1</v>
      </c>
      <c r="P61" s="324">
        <v>4</v>
      </c>
      <c r="Q61" s="324">
        <v>15</v>
      </c>
      <c r="R61" s="324">
        <v>19</v>
      </c>
      <c r="S61" s="324">
        <v>19</v>
      </c>
      <c r="T61" s="324">
        <v>55</v>
      </c>
      <c r="U61" s="324">
        <v>91</v>
      </c>
      <c r="V61" s="324">
        <v>139</v>
      </c>
      <c r="W61" s="324">
        <v>133</v>
      </c>
      <c r="X61" s="324">
        <v>175</v>
      </c>
      <c r="Y61" s="324">
        <v>216</v>
      </c>
      <c r="Z61" s="324">
        <v>220</v>
      </c>
      <c r="AA61" s="324">
        <v>195</v>
      </c>
      <c r="AB61" s="324">
        <v>128</v>
      </c>
      <c r="AC61" s="324">
        <v>53</v>
      </c>
      <c r="AD61" s="324">
        <v>7</v>
      </c>
      <c r="AE61" s="324"/>
      <c r="AF61" s="288" t="s">
        <v>159</v>
      </c>
      <c r="AG61" s="281"/>
      <c r="AH61" s="266"/>
    </row>
    <row r="62" spans="1:34" ht="5.25" customHeight="1">
      <c r="A62" s="289"/>
      <c r="B62" s="290"/>
      <c r="C62" s="284"/>
      <c r="D62" s="285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7"/>
      <c r="AF62" s="288"/>
      <c r="AG62" s="281"/>
      <c r="AH62" s="266"/>
    </row>
    <row r="63" spans="1:34" ht="15" customHeight="1">
      <c r="A63" s="295" t="s">
        <v>535</v>
      </c>
      <c r="B63" s="296" t="s">
        <v>663</v>
      </c>
      <c r="C63" s="284" t="s">
        <v>0</v>
      </c>
      <c r="D63" s="285">
        <f t="shared" si="16"/>
        <v>72</v>
      </c>
      <c r="E63" s="286">
        <f aca="true" t="shared" si="18" ref="E63:AE63">E64+E65</f>
        <v>0</v>
      </c>
      <c r="F63" s="286">
        <f t="shared" si="18"/>
        <v>0</v>
      </c>
      <c r="G63" s="286">
        <f t="shared" si="18"/>
        <v>0</v>
      </c>
      <c r="H63" s="286">
        <f t="shared" si="18"/>
        <v>0</v>
      </c>
      <c r="I63" s="286">
        <f t="shared" si="18"/>
        <v>0</v>
      </c>
      <c r="J63" s="286">
        <f t="shared" si="18"/>
        <v>0</v>
      </c>
      <c r="K63" s="286">
        <f t="shared" si="18"/>
        <v>0</v>
      </c>
      <c r="L63" s="286">
        <f t="shared" si="18"/>
        <v>0</v>
      </c>
      <c r="M63" s="286">
        <f t="shared" si="18"/>
        <v>0</v>
      </c>
      <c r="N63" s="286">
        <f t="shared" si="18"/>
        <v>0</v>
      </c>
      <c r="O63" s="286">
        <f t="shared" si="18"/>
        <v>0</v>
      </c>
      <c r="P63" s="286">
        <f t="shared" si="18"/>
        <v>0</v>
      </c>
      <c r="Q63" s="286">
        <f t="shared" si="18"/>
        <v>2</v>
      </c>
      <c r="R63" s="286">
        <f t="shared" si="18"/>
        <v>1</v>
      </c>
      <c r="S63" s="286">
        <f t="shared" si="18"/>
        <v>1</v>
      </c>
      <c r="T63" s="286">
        <f t="shared" si="18"/>
        <v>5</v>
      </c>
      <c r="U63" s="286">
        <f t="shared" si="18"/>
        <v>1</v>
      </c>
      <c r="V63" s="286">
        <f t="shared" si="18"/>
        <v>7</v>
      </c>
      <c r="W63" s="286">
        <f t="shared" si="18"/>
        <v>11</v>
      </c>
      <c r="X63" s="286">
        <f t="shared" si="18"/>
        <v>7</v>
      </c>
      <c r="Y63" s="286">
        <f t="shared" si="18"/>
        <v>13</v>
      </c>
      <c r="Z63" s="286">
        <f t="shared" si="18"/>
        <v>7</v>
      </c>
      <c r="AA63" s="286">
        <f t="shared" si="18"/>
        <v>12</v>
      </c>
      <c r="AB63" s="286">
        <f t="shared" si="18"/>
        <v>3</v>
      </c>
      <c r="AC63" s="286">
        <f t="shared" si="18"/>
        <v>2</v>
      </c>
      <c r="AD63" s="286">
        <f t="shared" si="18"/>
        <v>0</v>
      </c>
      <c r="AE63" s="287">
        <f t="shared" si="18"/>
        <v>0</v>
      </c>
      <c r="AF63" s="288" t="s">
        <v>0</v>
      </c>
      <c r="AG63" s="297" t="s">
        <v>701</v>
      </c>
      <c r="AH63" s="266"/>
    </row>
    <row r="64" spans="1:34" ht="17.25">
      <c r="A64" s="289"/>
      <c r="B64" s="296" t="s">
        <v>702</v>
      </c>
      <c r="C64" s="284" t="s">
        <v>158</v>
      </c>
      <c r="D64" s="285">
        <f t="shared" si="16"/>
        <v>48</v>
      </c>
      <c r="E64" s="286" t="s">
        <v>218</v>
      </c>
      <c r="F64" s="286" t="s">
        <v>218</v>
      </c>
      <c r="G64" s="286" t="s">
        <v>218</v>
      </c>
      <c r="H64" s="286" t="s">
        <v>218</v>
      </c>
      <c r="I64" s="286" t="s">
        <v>218</v>
      </c>
      <c r="J64" s="286">
        <f>SUM(E64:I64)</f>
        <v>0</v>
      </c>
      <c r="K64" s="286" t="s">
        <v>218</v>
      </c>
      <c r="L64" s="286" t="s">
        <v>218</v>
      </c>
      <c r="M64" s="286" t="s">
        <v>218</v>
      </c>
      <c r="N64" s="286" t="s">
        <v>218</v>
      </c>
      <c r="O64" s="286" t="s">
        <v>218</v>
      </c>
      <c r="P64" s="286" t="s">
        <v>218</v>
      </c>
      <c r="Q64" s="286" t="s">
        <v>218</v>
      </c>
      <c r="R64" s="286">
        <v>1</v>
      </c>
      <c r="S64" s="286">
        <v>1</v>
      </c>
      <c r="T64" s="286">
        <v>4</v>
      </c>
      <c r="U64" s="286">
        <v>0</v>
      </c>
      <c r="V64" s="286">
        <v>5</v>
      </c>
      <c r="W64" s="286">
        <v>11</v>
      </c>
      <c r="X64" s="286">
        <v>5</v>
      </c>
      <c r="Y64" s="286">
        <v>11</v>
      </c>
      <c r="Z64" s="286">
        <v>4</v>
      </c>
      <c r="AA64" s="286">
        <v>3</v>
      </c>
      <c r="AB64" s="286">
        <v>2</v>
      </c>
      <c r="AC64" s="286">
        <v>1</v>
      </c>
      <c r="AD64" s="286" t="s">
        <v>218</v>
      </c>
      <c r="AE64" s="287" t="s">
        <v>218</v>
      </c>
      <c r="AF64" s="288" t="s">
        <v>158</v>
      </c>
      <c r="AG64" s="281"/>
      <c r="AH64" s="266"/>
    </row>
    <row r="65" spans="1:34" ht="17.25" customHeight="1">
      <c r="A65" s="289"/>
      <c r="B65" s="290"/>
      <c r="C65" s="284" t="s">
        <v>159</v>
      </c>
      <c r="D65" s="285">
        <f t="shared" si="16"/>
        <v>24</v>
      </c>
      <c r="E65" s="286" t="s">
        <v>218</v>
      </c>
      <c r="F65" s="286" t="s">
        <v>218</v>
      </c>
      <c r="G65" s="286" t="s">
        <v>218</v>
      </c>
      <c r="H65" s="286" t="s">
        <v>218</v>
      </c>
      <c r="I65" s="286" t="s">
        <v>218</v>
      </c>
      <c r="J65" s="286">
        <f>SUM(E65:I65)</f>
        <v>0</v>
      </c>
      <c r="K65" s="286" t="s">
        <v>218</v>
      </c>
      <c r="L65" s="286" t="s">
        <v>218</v>
      </c>
      <c r="M65" s="286" t="s">
        <v>218</v>
      </c>
      <c r="N65" s="286" t="s">
        <v>218</v>
      </c>
      <c r="O65" s="286" t="s">
        <v>218</v>
      </c>
      <c r="P65" s="286" t="s">
        <v>218</v>
      </c>
      <c r="Q65" s="286">
        <v>2</v>
      </c>
      <c r="R65" s="286" t="s">
        <v>218</v>
      </c>
      <c r="S65" s="286">
        <v>0</v>
      </c>
      <c r="T65" s="286">
        <v>1</v>
      </c>
      <c r="U65" s="286">
        <v>1</v>
      </c>
      <c r="V65" s="286">
        <v>2</v>
      </c>
      <c r="W65" s="286">
        <v>0</v>
      </c>
      <c r="X65" s="286">
        <v>2</v>
      </c>
      <c r="Y65" s="286">
        <v>2</v>
      </c>
      <c r="Z65" s="286">
        <v>3</v>
      </c>
      <c r="AA65" s="286">
        <v>9</v>
      </c>
      <c r="AB65" s="286">
        <v>1</v>
      </c>
      <c r="AC65" s="286">
        <v>1</v>
      </c>
      <c r="AD65" s="286" t="s">
        <v>218</v>
      </c>
      <c r="AE65" s="287" t="s">
        <v>218</v>
      </c>
      <c r="AF65" s="288" t="s">
        <v>159</v>
      </c>
      <c r="AG65" s="281"/>
      <c r="AH65" s="266"/>
    </row>
    <row r="66" spans="1:34" ht="5.25" customHeight="1">
      <c r="A66" s="289"/>
      <c r="B66" s="290"/>
      <c r="C66" s="284"/>
      <c r="D66" s="285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288"/>
      <c r="AG66" s="281"/>
      <c r="AH66" s="266"/>
    </row>
    <row r="67" spans="1:34" ht="15" customHeight="1">
      <c r="A67" s="295" t="s">
        <v>703</v>
      </c>
      <c r="B67" s="296" t="s">
        <v>704</v>
      </c>
      <c r="C67" s="284" t="s">
        <v>0</v>
      </c>
      <c r="D67" s="285">
        <f t="shared" si="16"/>
        <v>114</v>
      </c>
      <c r="E67" s="286">
        <f aca="true" t="shared" si="19" ref="E67:AE67">E68+E69</f>
        <v>0</v>
      </c>
      <c r="F67" s="286">
        <f t="shared" si="19"/>
        <v>0</v>
      </c>
      <c r="G67" s="286">
        <f t="shared" si="19"/>
        <v>0</v>
      </c>
      <c r="H67" s="286">
        <f t="shared" si="19"/>
        <v>0</v>
      </c>
      <c r="I67" s="286">
        <f t="shared" si="19"/>
        <v>0</v>
      </c>
      <c r="J67" s="286">
        <f t="shared" si="19"/>
        <v>0</v>
      </c>
      <c r="K67" s="286">
        <f t="shared" si="19"/>
        <v>0</v>
      </c>
      <c r="L67" s="286">
        <f t="shared" si="19"/>
        <v>0</v>
      </c>
      <c r="M67" s="286">
        <f t="shared" si="19"/>
        <v>0</v>
      </c>
      <c r="N67" s="286">
        <f t="shared" si="19"/>
        <v>0</v>
      </c>
      <c r="O67" s="286">
        <f t="shared" si="19"/>
        <v>0</v>
      </c>
      <c r="P67" s="286">
        <f t="shared" si="19"/>
        <v>0</v>
      </c>
      <c r="Q67" s="286">
        <f t="shared" si="19"/>
        <v>0</v>
      </c>
      <c r="R67" s="286">
        <f t="shared" si="19"/>
        <v>0</v>
      </c>
      <c r="S67" s="286">
        <f t="shared" si="19"/>
        <v>3</v>
      </c>
      <c r="T67" s="286">
        <f t="shared" si="19"/>
        <v>7</v>
      </c>
      <c r="U67" s="286">
        <f t="shared" si="19"/>
        <v>9</v>
      </c>
      <c r="V67" s="286">
        <f t="shared" si="19"/>
        <v>19</v>
      </c>
      <c r="W67" s="286">
        <f t="shared" si="19"/>
        <v>15</v>
      </c>
      <c r="X67" s="286">
        <f t="shared" si="19"/>
        <v>21</v>
      </c>
      <c r="Y67" s="286">
        <f t="shared" si="19"/>
        <v>16</v>
      </c>
      <c r="Z67" s="286">
        <f t="shared" si="19"/>
        <v>12</v>
      </c>
      <c r="AA67" s="286">
        <f t="shared" si="19"/>
        <v>7</v>
      </c>
      <c r="AB67" s="286">
        <f t="shared" si="19"/>
        <v>3</v>
      </c>
      <c r="AC67" s="286">
        <f t="shared" si="19"/>
        <v>2</v>
      </c>
      <c r="AD67" s="286">
        <f t="shared" si="19"/>
        <v>0</v>
      </c>
      <c r="AE67" s="287">
        <f t="shared" si="19"/>
        <v>0</v>
      </c>
      <c r="AF67" s="288" t="s">
        <v>0</v>
      </c>
      <c r="AG67" s="297" t="s">
        <v>703</v>
      </c>
      <c r="AH67" s="266"/>
    </row>
    <row r="68" spans="1:34" ht="15" customHeight="1">
      <c r="A68" s="289"/>
      <c r="B68" s="290"/>
      <c r="C68" s="284" t="s">
        <v>158</v>
      </c>
      <c r="D68" s="285">
        <f t="shared" si="16"/>
        <v>88</v>
      </c>
      <c r="E68" s="286" t="s">
        <v>218</v>
      </c>
      <c r="F68" s="286" t="s">
        <v>218</v>
      </c>
      <c r="G68" s="286" t="s">
        <v>218</v>
      </c>
      <c r="H68" s="286" t="s">
        <v>218</v>
      </c>
      <c r="I68" s="286" t="s">
        <v>218</v>
      </c>
      <c r="J68" s="286">
        <f>SUM(E68:I68)</f>
        <v>0</v>
      </c>
      <c r="K68" s="286" t="s">
        <v>218</v>
      </c>
      <c r="L68" s="286" t="s">
        <v>218</v>
      </c>
      <c r="M68" s="286" t="s">
        <v>218</v>
      </c>
      <c r="N68" s="286" t="s">
        <v>218</v>
      </c>
      <c r="O68" s="286" t="s">
        <v>218</v>
      </c>
      <c r="P68" s="286" t="s">
        <v>218</v>
      </c>
      <c r="Q68" s="286">
        <v>0</v>
      </c>
      <c r="R68" s="286" t="s">
        <v>218</v>
      </c>
      <c r="S68" s="286">
        <v>3</v>
      </c>
      <c r="T68" s="286">
        <v>5</v>
      </c>
      <c r="U68" s="286">
        <v>6</v>
      </c>
      <c r="V68" s="286">
        <v>16</v>
      </c>
      <c r="W68" s="286">
        <v>14</v>
      </c>
      <c r="X68" s="286">
        <v>15</v>
      </c>
      <c r="Y68" s="286">
        <v>14</v>
      </c>
      <c r="Z68" s="286">
        <v>10</v>
      </c>
      <c r="AA68" s="286">
        <v>5</v>
      </c>
      <c r="AB68" s="286">
        <v>0</v>
      </c>
      <c r="AC68" s="286" t="s">
        <v>218</v>
      </c>
      <c r="AD68" s="286" t="s">
        <v>218</v>
      </c>
      <c r="AE68" s="287" t="s">
        <v>218</v>
      </c>
      <c r="AF68" s="288" t="s">
        <v>158</v>
      </c>
      <c r="AG68" s="281"/>
      <c r="AH68" s="266"/>
    </row>
    <row r="69" spans="1:34" ht="15" customHeight="1">
      <c r="A69" s="289"/>
      <c r="B69" s="290"/>
      <c r="C69" s="284" t="s">
        <v>159</v>
      </c>
      <c r="D69" s="285">
        <f t="shared" si="16"/>
        <v>26</v>
      </c>
      <c r="E69" s="286" t="s">
        <v>218</v>
      </c>
      <c r="F69" s="286" t="s">
        <v>218</v>
      </c>
      <c r="G69" s="286" t="s">
        <v>218</v>
      </c>
      <c r="H69" s="286" t="s">
        <v>218</v>
      </c>
      <c r="I69" s="286" t="s">
        <v>218</v>
      </c>
      <c r="J69" s="286">
        <f>SUM(E69:I69)</f>
        <v>0</v>
      </c>
      <c r="K69" s="286" t="s">
        <v>218</v>
      </c>
      <c r="L69" s="286" t="s">
        <v>218</v>
      </c>
      <c r="M69" s="286" t="s">
        <v>218</v>
      </c>
      <c r="N69" s="286" t="s">
        <v>218</v>
      </c>
      <c r="O69" s="286" t="s">
        <v>218</v>
      </c>
      <c r="P69" s="286" t="s">
        <v>218</v>
      </c>
      <c r="Q69" s="286" t="s">
        <v>218</v>
      </c>
      <c r="R69" s="286" t="s">
        <v>218</v>
      </c>
      <c r="S69" s="286" t="s">
        <v>218</v>
      </c>
      <c r="T69" s="286">
        <v>2</v>
      </c>
      <c r="U69" s="286">
        <v>3</v>
      </c>
      <c r="V69" s="286">
        <v>3</v>
      </c>
      <c r="W69" s="286">
        <v>1</v>
      </c>
      <c r="X69" s="286">
        <v>6</v>
      </c>
      <c r="Y69" s="286">
        <v>2</v>
      </c>
      <c r="Z69" s="286">
        <v>2</v>
      </c>
      <c r="AA69" s="286">
        <v>2</v>
      </c>
      <c r="AB69" s="286">
        <v>3</v>
      </c>
      <c r="AC69" s="286">
        <v>2</v>
      </c>
      <c r="AD69" s="286" t="s">
        <v>218</v>
      </c>
      <c r="AE69" s="287" t="s">
        <v>218</v>
      </c>
      <c r="AF69" s="288" t="s">
        <v>159</v>
      </c>
      <c r="AG69" s="281"/>
      <c r="AH69" s="266"/>
    </row>
    <row r="70" spans="1:34" ht="5.25" customHeight="1">
      <c r="A70" s="289"/>
      <c r="B70" s="290"/>
      <c r="C70" s="284"/>
      <c r="D70" s="285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7"/>
      <c r="AF70" s="288"/>
      <c r="AG70" s="281"/>
      <c r="AH70" s="266"/>
    </row>
    <row r="71" spans="1:34" ht="15" customHeight="1">
      <c r="A71" s="295" t="s">
        <v>705</v>
      </c>
      <c r="B71" s="296" t="s">
        <v>706</v>
      </c>
      <c r="C71" s="284" t="s">
        <v>0</v>
      </c>
      <c r="D71" s="285">
        <f t="shared" si="16"/>
        <v>371</v>
      </c>
      <c r="E71" s="286">
        <f aca="true" t="shared" si="20" ref="E71:AE71">E72+E73</f>
        <v>0</v>
      </c>
      <c r="F71" s="286">
        <f t="shared" si="20"/>
        <v>0</v>
      </c>
      <c r="G71" s="286">
        <f t="shared" si="20"/>
        <v>0</v>
      </c>
      <c r="H71" s="286">
        <f t="shared" si="20"/>
        <v>0</v>
      </c>
      <c r="I71" s="286">
        <f t="shared" si="20"/>
        <v>0</v>
      </c>
      <c r="J71" s="286">
        <f t="shared" si="20"/>
        <v>0</v>
      </c>
      <c r="K71" s="286">
        <f t="shared" si="20"/>
        <v>0</v>
      </c>
      <c r="L71" s="286">
        <f t="shared" si="20"/>
        <v>0</v>
      </c>
      <c r="M71" s="286">
        <f t="shared" si="20"/>
        <v>0</v>
      </c>
      <c r="N71" s="286">
        <f t="shared" si="20"/>
        <v>0</v>
      </c>
      <c r="O71" s="286">
        <f t="shared" si="20"/>
        <v>0</v>
      </c>
      <c r="P71" s="286">
        <f t="shared" si="20"/>
        <v>1</v>
      </c>
      <c r="Q71" s="286">
        <f t="shared" si="20"/>
        <v>0</v>
      </c>
      <c r="R71" s="286">
        <f t="shared" si="20"/>
        <v>5</v>
      </c>
      <c r="S71" s="286">
        <f t="shared" si="20"/>
        <v>1</v>
      </c>
      <c r="T71" s="286">
        <f t="shared" si="20"/>
        <v>6</v>
      </c>
      <c r="U71" s="286">
        <f t="shared" si="20"/>
        <v>22</v>
      </c>
      <c r="V71" s="286">
        <f t="shared" si="20"/>
        <v>42</v>
      </c>
      <c r="W71" s="286">
        <f t="shared" si="20"/>
        <v>42</v>
      </c>
      <c r="X71" s="286">
        <f t="shared" si="20"/>
        <v>48</v>
      </c>
      <c r="Y71" s="286">
        <f t="shared" si="20"/>
        <v>54</v>
      </c>
      <c r="Z71" s="286">
        <f t="shared" si="20"/>
        <v>62</v>
      </c>
      <c r="AA71" s="286">
        <f t="shared" si="20"/>
        <v>43</v>
      </c>
      <c r="AB71" s="286">
        <f t="shared" si="20"/>
        <v>38</v>
      </c>
      <c r="AC71" s="286">
        <f t="shared" si="20"/>
        <v>6</v>
      </c>
      <c r="AD71" s="286">
        <f t="shared" si="20"/>
        <v>1</v>
      </c>
      <c r="AE71" s="287">
        <f t="shared" si="20"/>
        <v>0</v>
      </c>
      <c r="AF71" s="288" t="s">
        <v>0</v>
      </c>
      <c r="AG71" s="297" t="s">
        <v>705</v>
      </c>
      <c r="AH71" s="266"/>
    </row>
    <row r="72" spans="1:34" ht="15" customHeight="1">
      <c r="A72" s="289"/>
      <c r="B72" s="290"/>
      <c r="C72" s="284" t="s">
        <v>158</v>
      </c>
      <c r="D72" s="285">
        <f t="shared" si="16"/>
        <v>236</v>
      </c>
      <c r="E72" s="286" t="s">
        <v>218</v>
      </c>
      <c r="F72" s="286" t="s">
        <v>218</v>
      </c>
      <c r="G72" s="286" t="s">
        <v>218</v>
      </c>
      <c r="H72" s="286" t="s">
        <v>218</v>
      </c>
      <c r="I72" s="286" t="s">
        <v>218</v>
      </c>
      <c r="J72" s="286">
        <f>SUM(E72:I72)</f>
        <v>0</v>
      </c>
      <c r="K72" s="286" t="s">
        <v>218</v>
      </c>
      <c r="L72" s="286" t="s">
        <v>218</v>
      </c>
      <c r="M72" s="286" t="s">
        <v>218</v>
      </c>
      <c r="N72" s="286" t="s">
        <v>218</v>
      </c>
      <c r="O72" s="286" t="s">
        <v>218</v>
      </c>
      <c r="P72" s="286">
        <v>1</v>
      </c>
      <c r="Q72" s="286" t="s">
        <v>218</v>
      </c>
      <c r="R72" s="286">
        <v>3</v>
      </c>
      <c r="S72" s="286">
        <v>1</v>
      </c>
      <c r="T72" s="286">
        <v>5</v>
      </c>
      <c r="U72" s="286">
        <v>14</v>
      </c>
      <c r="V72" s="286">
        <v>33</v>
      </c>
      <c r="W72" s="286">
        <v>32</v>
      </c>
      <c r="X72" s="286">
        <v>37</v>
      </c>
      <c r="Y72" s="286">
        <v>28</v>
      </c>
      <c r="Z72" s="286">
        <v>40</v>
      </c>
      <c r="AA72" s="286">
        <v>23</v>
      </c>
      <c r="AB72" s="286">
        <v>17</v>
      </c>
      <c r="AC72" s="286">
        <v>1</v>
      </c>
      <c r="AD72" s="286">
        <v>1</v>
      </c>
      <c r="AE72" s="287" t="s">
        <v>218</v>
      </c>
      <c r="AF72" s="288" t="s">
        <v>158</v>
      </c>
      <c r="AG72" s="281"/>
      <c r="AH72" s="266"/>
    </row>
    <row r="73" spans="1:34" ht="15" customHeight="1">
      <c r="A73" s="289"/>
      <c r="B73" s="290"/>
      <c r="C73" s="284" t="s">
        <v>159</v>
      </c>
      <c r="D73" s="285">
        <f t="shared" si="16"/>
        <v>135</v>
      </c>
      <c r="E73" s="286" t="s">
        <v>218</v>
      </c>
      <c r="F73" s="286" t="s">
        <v>218</v>
      </c>
      <c r="G73" s="286" t="s">
        <v>218</v>
      </c>
      <c r="H73" s="286" t="s">
        <v>218</v>
      </c>
      <c r="I73" s="286" t="s">
        <v>218</v>
      </c>
      <c r="J73" s="286">
        <f>SUM(E73:I73)</f>
        <v>0</v>
      </c>
      <c r="K73" s="286" t="s">
        <v>218</v>
      </c>
      <c r="L73" s="286" t="s">
        <v>218</v>
      </c>
      <c r="M73" s="286" t="s">
        <v>218</v>
      </c>
      <c r="N73" s="286" t="s">
        <v>218</v>
      </c>
      <c r="O73" s="286" t="s">
        <v>218</v>
      </c>
      <c r="P73" s="286" t="s">
        <v>218</v>
      </c>
      <c r="Q73" s="286" t="s">
        <v>218</v>
      </c>
      <c r="R73" s="286">
        <v>2</v>
      </c>
      <c r="S73" s="286" t="s">
        <v>218</v>
      </c>
      <c r="T73" s="286">
        <v>1</v>
      </c>
      <c r="U73" s="286">
        <v>8</v>
      </c>
      <c r="V73" s="286">
        <v>9</v>
      </c>
      <c r="W73" s="286">
        <v>10</v>
      </c>
      <c r="X73" s="286">
        <v>11</v>
      </c>
      <c r="Y73" s="286">
        <v>26</v>
      </c>
      <c r="Z73" s="286">
        <v>22</v>
      </c>
      <c r="AA73" s="286">
        <v>20</v>
      </c>
      <c r="AB73" s="286">
        <v>21</v>
      </c>
      <c r="AC73" s="286">
        <v>5</v>
      </c>
      <c r="AD73" s="286" t="s">
        <v>218</v>
      </c>
      <c r="AE73" s="287" t="s">
        <v>218</v>
      </c>
      <c r="AF73" s="288" t="s">
        <v>159</v>
      </c>
      <c r="AG73" s="281"/>
      <c r="AH73" s="266"/>
    </row>
    <row r="74" spans="1:34" ht="5.25" customHeight="1">
      <c r="A74" s="289"/>
      <c r="B74" s="290"/>
      <c r="C74" s="284"/>
      <c r="D74" s="285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7"/>
      <c r="AF74" s="288"/>
      <c r="AG74" s="281"/>
      <c r="AH74" s="266"/>
    </row>
    <row r="75" spans="1:34" ht="15" customHeight="1">
      <c r="A75" s="295" t="s">
        <v>707</v>
      </c>
      <c r="B75" s="296" t="s">
        <v>708</v>
      </c>
      <c r="C75" s="284" t="s">
        <v>0</v>
      </c>
      <c r="D75" s="285">
        <f t="shared" si="16"/>
        <v>305</v>
      </c>
      <c r="E75" s="286">
        <f aca="true" t="shared" si="21" ref="E75:AE75">E76+E77</f>
        <v>0</v>
      </c>
      <c r="F75" s="286">
        <f t="shared" si="21"/>
        <v>0</v>
      </c>
      <c r="G75" s="286">
        <f t="shared" si="21"/>
        <v>0</v>
      </c>
      <c r="H75" s="286">
        <f t="shared" si="21"/>
        <v>0</v>
      </c>
      <c r="I75" s="286">
        <f t="shared" si="21"/>
        <v>0</v>
      </c>
      <c r="J75" s="286">
        <f t="shared" si="21"/>
        <v>0</v>
      </c>
      <c r="K75" s="286">
        <f t="shared" si="21"/>
        <v>0</v>
      </c>
      <c r="L75" s="286">
        <f t="shared" si="21"/>
        <v>0</v>
      </c>
      <c r="M75" s="286">
        <f t="shared" si="21"/>
        <v>0</v>
      </c>
      <c r="N75" s="286">
        <f t="shared" si="21"/>
        <v>0</v>
      </c>
      <c r="O75" s="286">
        <f t="shared" si="21"/>
        <v>0</v>
      </c>
      <c r="P75" s="286">
        <f t="shared" si="21"/>
        <v>1</v>
      </c>
      <c r="Q75" s="286">
        <f t="shared" si="21"/>
        <v>2</v>
      </c>
      <c r="R75" s="286">
        <f t="shared" si="21"/>
        <v>2</v>
      </c>
      <c r="S75" s="286">
        <f t="shared" si="21"/>
        <v>2</v>
      </c>
      <c r="T75" s="286">
        <f t="shared" si="21"/>
        <v>6</v>
      </c>
      <c r="U75" s="286">
        <f t="shared" si="21"/>
        <v>17</v>
      </c>
      <c r="V75" s="286">
        <f t="shared" si="21"/>
        <v>22</v>
      </c>
      <c r="W75" s="286">
        <f t="shared" si="21"/>
        <v>29</v>
      </c>
      <c r="X75" s="286">
        <f t="shared" si="21"/>
        <v>45</v>
      </c>
      <c r="Y75" s="286">
        <f t="shared" si="21"/>
        <v>54</v>
      </c>
      <c r="Z75" s="286">
        <f t="shared" si="21"/>
        <v>50</v>
      </c>
      <c r="AA75" s="286">
        <f t="shared" si="21"/>
        <v>36</v>
      </c>
      <c r="AB75" s="286">
        <f t="shared" si="21"/>
        <v>25</v>
      </c>
      <c r="AC75" s="286">
        <f t="shared" si="21"/>
        <v>11</v>
      </c>
      <c r="AD75" s="286">
        <f t="shared" si="21"/>
        <v>3</v>
      </c>
      <c r="AE75" s="287">
        <f t="shared" si="21"/>
        <v>0</v>
      </c>
      <c r="AF75" s="288" t="s">
        <v>0</v>
      </c>
      <c r="AG75" s="297" t="s">
        <v>707</v>
      </c>
      <c r="AH75" s="266"/>
    </row>
    <row r="76" spans="1:34" ht="15" customHeight="1">
      <c r="A76" s="289"/>
      <c r="B76" s="290"/>
      <c r="C76" s="284" t="s">
        <v>158</v>
      </c>
      <c r="D76" s="285">
        <f t="shared" si="16"/>
        <v>127</v>
      </c>
      <c r="E76" s="286" t="s">
        <v>218</v>
      </c>
      <c r="F76" s="286" t="s">
        <v>218</v>
      </c>
      <c r="G76" s="286" t="s">
        <v>218</v>
      </c>
      <c r="H76" s="286" t="s">
        <v>218</v>
      </c>
      <c r="I76" s="286" t="s">
        <v>218</v>
      </c>
      <c r="J76" s="286">
        <f>SUM(E76:I76)</f>
        <v>0</v>
      </c>
      <c r="K76" s="286" t="s">
        <v>218</v>
      </c>
      <c r="L76" s="286" t="s">
        <v>218</v>
      </c>
      <c r="M76" s="286" t="s">
        <v>218</v>
      </c>
      <c r="N76" s="286" t="s">
        <v>218</v>
      </c>
      <c r="O76" s="286" t="s">
        <v>218</v>
      </c>
      <c r="P76" s="286">
        <v>1</v>
      </c>
      <c r="Q76" s="286">
        <v>1</v>
      </c>
      <c r="R76" s="286" t="s">
        <v>218</v>
      </c>
      <c r="S76" s="286" t="s">
        <v>218</v>
      </c>
      <c r="T76" s="286">
        <v>4</v>
      </c>
      <c r="U76" s="286">
        <v>7</v>
      </c>
      <c r="V76" s="286">
        <v>14</v>
      </c>
      <c r="W76" s="286">
        <v>12</v>
      </c>
      <c r="X76" s="286">
        <v>20</v>
      </c>
      <c r="Y76" s="286">
        <v>26</v>
      </c>
      <c r="Z76" s="286">
        <v>22</v>
      </c>
      <c r="AA76" s="286">
        <v>15</v>
      </c>
      <c r="AB76" s="286">
        <v>3</v>
      </c>
      <c r="AC76" s="286">
        <v>1</v>
      </c>
      <c r="AD76" s="286">
        <v>1</v>
      </c>
      <c r="AE76" s="287" t="s">
        <v>218</v>
      </c>
      <c r="AF76" s="288" t="s">
        <v>158</v>
      </c>
      <c r="AG76" s="281"/>
      <c r="AH76" s="266"/>
    </row>
    <row r="77" spans="1:34" ht="15" customHeight="1">
      <c r="A77" s="289"/>
      <c r="B77" s="290"/>
      <c r="C77" s="284" t="s">
        <v>159</v>
      </c>
      <c r="D77" s="285">
        <f t="shared" si="16"/>
        <v>178</v>
      </c>
      <c r="E77" s="286" t="s">
        <v>218</v>
      </c>
      <c r="F77" s="286" t="s">
        <v>218</v>
      </c>
      <c r="G77" s="286" t="s">
        <v>218</v>
      </c>
      <c r="H77" s="286" t="s">
        <v>218</v>
      </c>
      <c r="I77" s="286" t="s">
        <v>218</v>
      </c>
      <c r="J77" s="286">
        <f>SUM(E77:I77)</f>
        <v>0</v>
      </c>
      <c r="K77" s="286" t="s">
        <v>218</v>
      </c>
      <c r="L77" s="286" t="s">
        <v>218</v>
      </c>
      <c r="M77" s="286" t="s">
        <v>218</v>
      </c>
      <c r="N77" s="286" t="s">
        <v>218</v>
      </c>
      <c r="O77" s="286" t="s">
        <v>218</v>
      </c>
      <c r="P77" s="286" t="s">
        <v>218</v>
      </c>
      <c r="Q77" s="286">
        <v>1</v>
      </c>
      <c r="R77" s="286">
        <v>2</v>
      </c>
      <c r="S77" s="286">
        <v>2</v>
      </c>
      <c r="T77" s="286">
        <v>2</v>
      </c>
      <c r="U77" s="286">
        <v>10</v>
      </c>
      <c r="V77" s="286">
        <v>8</v>
      </c>
      <c r="W77" s="286">
        <v>17</v>
      </c>
      <c r="X77" s="286">
        <v>25</v>
      </c>
      <c r="Y77" s="286">
        <v>28</v>
      </c>
      <c r="Z77" s="286">
        <v>28</v>
      </c>
      <c r="AA77" s="286">
        <v>21</v>
      </c>
      <c r="AB77" s="286">
        <v>22</v>
      </c>
      <c r="AC77" s="286">
        <v>10</v>
      </c>
      <c r="AD77" s="286">
        <v>2</v>
      </c>
      <c r="AE77" s="287" t="s">
        <v>218</v>
      </c>
      <c r="AF77" s="288" t="s">
        <v>159</v>
      </c>
      <c r="AG77" s="281"/>
      <c r="AH77" s="266"/>
    </row>
    <row r="78" spans="1:34" ht="5.25" customHeight="1">
      <c r="A78" s="289"/>
      <c r="B78" s="290"/>
      <c r="C78" s="284"/>
      <c r="D78" s="285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7"/>
      <c r="AF78" s="288"/>
      <c r="AG78" s="281"/>
      <c r="AH78" s="266"/>
    </row>
    <row r="79" spans="1:34" ht="15" customHeight="1">
      <c r="A79" s="295" t="s">
        <v>709</v>
      </c>
      <c r="B79" s="296" t="s">
        <v>497</v>
      </c>
      <c r="C79" s="284" t="s">
        <v>0</v>
      </c>
      <c r="D79" s="285">
        <f t="shared" si="16"/>
        <v>135</v>
      </c>
      <c r="E79" s="286">
        <f aca="true" t="shared" si="22" ref="E79:AE79">E80+E81</f>
        <v>0</v>
      </c>
      <c r="F79" s="286">
        <f t="shared" si="22"/>
        <v>0</v>
      </c>
      <c r="G79" s="286">
        <f t="shared" si="22"/>
        <v>0</v>
      </c>
      <c r="H79" s="286">
        <f t="shared" si="22"/>
        <v>0</v>
      </c>
      <c r="I79" s="286">
        <f t="shared" si="22"/>
        <v>0</v>
      </c>
      <c r="J79" s="286">
        <f t="shared" si="22"/>
        <v>0</v>
      </c>
      <c r="K79" s="286">
        <f t="shared" si="22"/>
        <v>0</v>
      </c>
      <c r="L79" s="286">
        <f t="shared" si="22"/>
        <v>0</v>
      </c>
      <c r="M79" s="286">
        <f t="shared" si="22"/>
        <v>0</v>
      </c>
      <c r="N79" s="286">
        <f t="shared" si="22"/>
        <v>0</v>
      </c>
      <c r="O79" s="286">
        <f t="shared" si="22"/>
        <v>0</v>
      </c>
      <c r="P79" s="286">
        <f t="shared" si="22"/>
        <v>0</v>
      </c>
      <c r="Q79" s="286">
        <f t="shared" si="22"/>
        <v>1</v>
      </c>
      <c r="R79" s="286">
        <f t="shared" si="22"/>
        <v>2</v>
      </c>
      <c r="S79" s="286">
        <f t="shared" si="22"/>
        <v>3</v>
      </c>
      <c r="T79" s="286">
        <f t="shared" si="22"/>
        <v>9</v>
      </c>
      <c r="U79" s="286">
        <f t="shared" si="22"/>
        <v>7</v>
      </c>
      <c r="V79" s="286">
        <f t="shared" si="22"/>
        <v>19</v>
      </c>
      <c r="W79" s="286">
        <f t="shared" si="22"/>
        <v>14</v>
      </c>
      <c r="X79" s="286">
        <f t="shared" si="22"/>
        <v>18</v>
      </c>
      <c r="Y79" s="286">
        <f t="shared" si="22"/>
        <v>26</v>
      </c>
      <c r="Z79" s="286">
        <f t="shared" si="22"/>
        <v>16</v>
      </c>
      <c r="AA79" s="286">
        <f t="shared" si="22"/>
        <v>9</v>
      </c>
      <c r="AB79" s="286">
        <f t="shared" si="22"/>
        <v>4</v>
      </c>
      <c r="AC79" s="286">
        <f t="shared" si="22"/>
        <v>7</v>
      </c>
      <c r="AD79" s="286">
        <f t="shared" si="22"/>
        <v>0</v>
      </c>
      <c r="AE79" s="287">
        <f t="shared" si="22"/>
        <v>0</v>
      </c>
      <c r="AF79" s="288" t="s">
        <v>0</v>
      </c>
      <c r="AG79" s="297" t="s">
        <v>710</v>
      </c>
      <c r="AH79" s="266"/>
    </row>
    <row r="80" spans="1:34" ht="15" customHeight="1">
      <c r="A80" s="289"/>
      <c r="B80" s="296" t="s">
        <v>664</v>
      </c>
      <c r="C80" s="284" t="s">
        <v>158</v>
      </c>
      <c r="D80" s="285">
        <f t="shared" si="16"/>
        <v>81</v>
      </c>
      <c r="E80" s="286" t="s">
        <v>218</v>
      </c>
      <c r="F80" s="286" t="s">
        <v>218</v>
      </c>
      <c r="G80" s="286" t="s">
        <v>218</v>
      </c>
      <c r="H80" s="286" t="s">
        <v>218</v>
      </c>
      <c r="I80" s="286" t="s">
        <v>218</v>
      </c>
      <c r="J80" s="286">
        <f>SUM(E80:I80)</f>
        <v>0</v>
      </c>
      <c r="K80" s="286" t="s">
        <v>218</v>
      </c>
      <c r="L80" s="286" t="s">
        <v>218</v>
      </c>
      <c r="M80" s="286" t="s">
        <v>218</v>
      </c>
      <c r="N80" s="286" t="s">
        <v>218</v>
      </c>
      <c r="O80" s="286" t="s">
        <v>218</v>
      </c>
      <c r="P80" s="286" t="s">
        <v>218</v>
      </c>
      <c r="Q80" s="286" t="s">
        <v>218</v>
      </c>
      <c r="R80" s="286">
        <v>1</v>
      </c>
      <c r="S80" s="286">
        <v>2</v>
      </c>
      <c r="T80" s="286">
        <v>4</v>
      </c>
      <c r="U80" s="286">
        <v>7</v>
      </c>
      <c r="V80" s="286">
        <v>12</v>
      </c>
      <c r="W80" s="286">
        <v>10</v>
      </c>
      <c r="X80" s="286">
        <v>14</v>
      </c>
      <c r="Y80" s="286">
        <v>14</v>
      </c>
      <c r="Z80" s="286">
        <v>11</v>
      </c>
      <c r="AA80" s="286">
        <v>3</v>
      </c>
      <c r="AB80" s="286">
        <v>2</v>
      </c>
      <c r="AC80" s="286">
        <v>1</v>
      </c>
      <c r="AD80" s="286" t="s">
        <v>218</v>
      </c>
      <c r="AE80" s="287" t="s">
        <v>218</v>
      </c>
      <c r="AF80" s="288" t="s">
        <v>158</v>
      </c>
      <c r="AG80" s="281"/>
      <c r="AH80" s="266"/>
    </row>
    <row r="81" spans="1:34" ht="15" customHeight="1">
      <c r="A81" s="289"/>
      <c r="B81" s="290"/>
      <c r="C81" s="284" t="s">
        <v>159</v>
      </c>
      <c r="D81" s="285">
        <f t="shared" si="16"/>
        <v>54</v>
      </c>
      <c r="E81" s="286" t="s">
        <v>218</v>
      </c>
      <c r="F81" s="286" t="s">
        <v>218</v>
      </c>
      <c r="G81" s="286" t="s">
        <v>218</v>
      </c>
      <c r="H81" s="286" t="s">
        <v>218</v>
      </c>
      <c r="I81" s="286" t="s">
        <v>218</v>
      </c>
      <c r="J81" s="286">
        <f>SUM(E81:I81)</f>
        <v>0</v>
      </c>
      <c r="K81" s="286" t="s">
        <v>218</v>
      </c>
      <c r="L81" s="286" t="s">
        <v>218</v>
      </c>
      <c r="M81" s="286" t="s">
        <v>218</v>
      </c>
      <c r="N81" s="286" t="s">
        <v>218</v>
      </c>
      <c r="O81" s="286" t="s">
        <v>218</v>
      </c>
      <c r="P81" s="286" t="s">
        <v>218</v>
      </c>
      <c r="Q81" s="286">
        <v>1</v>
      </c>
      <c r="R81" s="286">
        <v>1</v>
      </c>
      <c r="S81" s="286">
        <v>1</v>
      </c>
      <c r="T81" s="286">
        <v>5</v>
      </c>
      <c r="U81" s="286">
        <v>0</v>
      </c>
      <c r="V81" s="286">
        <v>7</v>
      </c>
      <c r="W81" s="286">
        <v>4</v>
      </c>
      <c r="X81" s="286">
        <v>4</v>
      </c>
      <c r="Y81" s="286">
        <v>12</v>
      </c>
      <c r="Z81" s="286">
        <v>5</v>
      </c>
      <c r="AA81" s="286">
        <v>6</v>
      </c>
      <c r="AB81" s="286">
        <v>2</v>
      </c>
      <c r="AC81" s="286">
        <v>6</v>
      </c>
      <c r="AD81" s="286" t="s">
        <v>218</v>
      </c>
      <c r="AE81" s="287" t="s">
        <v>218</v>
      </c>
      <c r="AF81" s="288" t="s">
        <v>159</v>
      </c>
      <c r="AG81" s="281"/>
      <c r="AH81" s="266"/>
    </row>
    <row r="82" spans="1:34" ht="5.25" customHeight="1">
      <c r="A82" s="289"/>
      <c r="B82" s="290"/>
      <c r="C82" s="284"/>
      <c r="D82" s="285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7"/>
      <c r="AF82" s="288"/>
      <c r="AG82" s="281"/>
      <c r="AH82" s="266"/>
    </row>
    <row r="83" spans="1:34" ht="15" customHeight="1">
      <c r="A83" s="295" t="s">
        <v>536</v>
      </c>
      <c r="B83" s="591" t="s">
        <v>711</v>
      </c>
      <c r="C83" s="284" t="s">
        <v>0</v>
      </c>
      <c r="D83" s="285">
        <f t="shared" si="16"/>
        <v>391</v>
      </c>
      <c r="E83" s="286">
        <f aca="true" t="shared" si="23" ref="E83:AE83">E84+E85</f>
        <v>0</v>
      </c>
      <c r="F83" s="286">
        <f t="shared" si="23"/>
        <v>0</v>
      </c>
      <c r="G83" s="286">
        <f t="shared" si="23"/>
        <v>0</v>
      </c>
      <c r="H83" s="286">
        <f t="shared" si="23"/>
        <v>1</v>
      </c>
      <c r="I83" s="286">
        <f t="shared" si="23"/>
        <v>0</v>
      </c>
      <c r="J83" s="286">
        <f t="shared" si="23"/>
        <v>1</v>
      </c>
      <c r="K83" s="286">
        <f t="shared" si="23"/>
        <v>0</v>
      </c>
      <c r="L83" s="286">
        <f t="shared" si="23"/>
        <v>0</v>
      </c>
      <c r="M83" s="286">
        <f t="shared" si="23"/>
        <v>0</v>
      </c>
      <c r="N83" s="286">
        <f t="shared" si="23"/>
        <v>0</v>
      </c>
      <c r="O83" s="286">
        <f t="shared" si="23"/>
        <v>1</v>
      </c>
      <c r="P83" s="286">
        <f t="shared" si="23"/>
        <v>3</v>
      </c>
      <c r="Q83" s="286">
        <f t="shared" si="23"/>
        <v>0</v>
      </c>
      <c r="R83" s="286">
        <f t="shared" si="23"/>
        <v>0</v>
      </c>
      <c r="S83" s="286">
        <f t="shared" si="23"/>
        <v>4</v>
      </c>
      <c r="T83" s="286">
        <f t="shared" si="23"/>
        <v>10</v>
      </c>
      <c r="U83" s="286">
        <f t="shared" si="23"/>
        <v>21</v>
      </c>
      <c r="V83" s="286">
        <f t="shared" si="23"/>
        <v>39</v>
      </c>
      <c r="W83" s="286">
        <f t="shared" si="23"/>
        <v>42</v>
      </c>
      <c r="X83" s="286">
        <f t="shared" si="23"/>
        <v>59</v>
      </c>
      <c r="Y83" s="286">
        <f t="shared" si="23"/>
        <v>92</v>
      </c>
      <c r="Z83" s="286">
        <f t="shared" si="23"/>
        <v>66</v>
      </c>
      <c r="AA83" s="286">
        <f t="shared" si="23"/>
        <v>36</v>
      </c>
      <c r="AB83" s="286">
        <f t="shared" si="23"/>
        <v>10</v>
      </c>
      <c r="AC83" s="286">
        <f t="shared" si="23"/>
        <v>7</v>
      </c>
      <c r="AD83" s="286">
        <f t="shared" si="23"/>
        <v>0</v>
      </c>
      <c r="AE83" s="287">
        <f t="shared" si="23"/>
        <v>0</v>
      </c>
      <c r="AF83" s="288" t="s">
        <v>0</v>
      </c>
      <c r="AG83" s="297" t="s">
        <v>536</v>
      </c>
      <c r="AH83" s="266"/>
    </row>
    <row r="84" spans="1:34" ht="15" customHeight="1">
      <c r="A84" s="289"/>
      <c r="B84" s="296" t="s">
        <v>712</v>
      </c>
      <c r="C84" s="284" t="s">
        <v>158</v>
      </c>
      <c r="D84" s="285">
        <f t="shared" si="16"/>
        <v>253</v>
      </c>
      <c r="E84" s="286" t="s">
        <v>218</v>
      </c>
      <c r="F84" s="286" t="s">
        <v>218</v>
      </c>
      <c r="G84" s="286" t="s">
        <v>218</v>
      </c>
      <c r="H84" s="286" t="s">
        <v>218</v>
      </c>
      <c r="I84" s="286" t="s">
        <v>218</v>
      </c>
      <c r="J84" s="286">
        <f>SUM(E84:I84)</f>
        <v>0</v>
      </c>
      <c r="K84" s="286" t="s">
        <v>218</v>
      </c>
      <c r="L84" s="286" t="s">
        <v>218</v>
      </c>
      <c r="M84" s="286" t="s">
        <v>218</v>
      </c>
      <c r="N84" s="286" t="s">
        <v>218</v>
      </c>
      <c r="O84" s="286" t="s">
        <v>218</v>
      </c>
      <c r="P84" s="286">
        <v>3</v>
      </c>
      <c r="Q84" s="286" t="s">
        <v>218</v>
      </c>
      <c r="R84" s="286" t="s">
        <v>218</v>
      </c>
      <c r="S84" s="286">
        <v>3</v>
      </c>
      <c r="T84" s="286">
        <v>10</v>
      </c>
      <c r="U84" s="286">
        <v>16</v>
      </c>
      <c r="V84" s="286">
        <v>31</v>
      </c>
      <c r="W84" s="286">
        <v>37</v>
      </c>
      <c r="X84" s="286">
        <v>35</v>
      </c>
      <c r="Y84" s="286">
        <v>64</v>
      </c>
      <c r="Z84" s="286">
        <v>37</v>
      </c>
      <c r="AA84" s="286">
        <v>14</v>
      </c>
      <c r="AB84" s="286">
        <v>1</v>
      </c>
      <c r="AC84" s="286">
        <v>2</v>
      </c>
      <c r="AD84" s="286">
        <v>0</v>
      </c>
      <c r="AE84" s="287" t="s">
        <v>218</v>
      </c>
      <c r="AF84" s="288" t="s">
        <v>158</v>
      </c>
      <c r="AG84" s="281"/>
      <c r="AH84" s="266"/>
    </row>
    <row r="85" spans="1:34" ht="15" customHeight="1">
      <c r="A85" s="289"/>
      <c r="B85" s="290"/>
      <c r="C85" s="284" t="s">
        <v>159</v>
      </c>
      <c r="D85" s="285">
        <f t="shared" si="16"/>
        <v>138</v>
      </c>
      <c r="E85" s="286" t="s">
        <v>218</v>
      </c>
      <c r="F85" s="286" t="s">
        <v>218</v>
      </c>
      <c r="G85" s="286" t="s">
        <v>218</v>
      </c>
      <c r="H85" s="286">
        <v>1</v>
      </c>
      <c r="I85" s="286" t="s">
        <v>218</v>
      </c>
      <c r="J85" s="286">
        <f>SUM(E85:I85)</f>
        <v>1</v>
      </c>
      <c r="K85" s="286" t="s">
        <v>218</v>
      </c>
      <c r="L85" s="286" t="s">
        <v>218</v>
      </c>
      <c r="M85" s="286" t="s">
        <v>218</v>
      </c>
      <c r="N85" s="286" t="s">
        <v>218</v>
      </c>
      <c r="O85" s="286">
        <v>1</v>
      </c>
      <c r="P85" s="286" t="s">
        <v>218</v>
      </c>
      <c r="Q85" s="286" t="s">
        <v>218</v>
      </c>
      <c r="R85" s="286" t="s">
        <v>218</v>
      </c>
      <c r="S85" s="286">
        <v>1</v>
      </c>
      <c r="T85" s="286">
        <v>0</v>
      </c>
      <c r="U85" s="286">
        <v>5</v>
      </c>
      <c r="V85" s="286">
        <v>8</v>
      </c>
      <c r="W85" s="286">
        <v>5</v>
      </c>
      <c r="X85" s="286">
        <v>24</v>
      </c>
      <c r="Y85" s="286">
        <v>28</v>
      </c>
      <c r="Z85" s="286">
        <v>29</v>
      </c>
      <c r="AA85" s="286">
        <v>22</v>
      </c>
      <c r="AB85" s="286">
        <v>9</v>
      </c>
      <c r="AC85" s="286">
        <v>5</v>
      </c>
      <c r="AD85" s="286">
        <v>0</v>
      </c>
      <c r="AE85" s="287" t="s">
        <v>218</v>
      </c>
      <c r="AF85" s="288" t="s">
        <v>159</v>
      </c>
      <c r="AG85" s="281"/>
      <c r="AH85" s="266"/>
    </row>
    <row r="86" spans="1:34" ht="2.25" customHeight="1" thickBot="1">
      <c r="A86" s="289"/>
      <c r="B86" s="290"/>
      <c r="C86" s="284"/>
      <c r="D86" s="298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300"/>
      <c r="AF86" s="288"/>
      <c r="AG86" s="281"/>
      <c r="AH86" s="266"/>
    </row>
    <row r="87" spans="1:34" ht="17.25">
      <c r="A87" s="301"/>
      <c r="B87" s="302"/>
      <c r="C87" s="303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755" t="s">
        <v>594</v>
      </c>
      <c r="AF87" s="755"/>
      <c r="AG87" s="755"/>
      <c r="AH87" s="266"/>
    </row>
    <row r="88" spans="1:34" ht="15" customHeight="1" thickBot="1">
      <c r="A88" s="289"/>
      <c r="B88" s="305"/>
      <c r="C88" s="306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756" t="str">
        <f>AE1</f>
        <v>平成22年</v>
      </c>
      <c r="AF88" s="756"/>
      <c r="AG88" s="756"/>
      <c r="AH88" s="266"/>
    </row>
    <row r="89" spans="1:34" s="273" customFormat="1" ht="17.25">
      <c r="A89" s="268" t="s">
        <v>256</v>
      </c>
      <c r="B89" s="269" t="s">
        <v>33</v>
      </c>
      <c r="C89" s="270"/>
      <c r="D89" s="269" t="s">
        <v>0</v>
      </c>
      <c r="E89" s="269" t="s">
        <v>713</v>
      </c>
      <c r="F89" s="269">
        <v>1</v>
      </c>
      <c r="G89" s="269">
        <v>2</v>
      </c>
      <c r="H89" s="269">
        <v>3</v>
      </c>
      <c r="I89" s="269">
        <v>4</v>
      </c>
      <c r="J89" s="269" t="s">
        <v>714</v>
      </c>
      <c r="K89" s="269" t="s">
        <v>715</v>
      </c>
      <c r="L89" s="269" t="s">
        <v>716</v>
      </c>
      <c r="M89" s="269" t="s">
        <v>717</v>
      </c>
      <c r="N89" s="269" t="s">
        <v>718</v>
      </c>
      <c r="O89" s="269" t="s">
        <v>719</v>
      </c>
      <c r="P89" s="269" t="s">
        <v>720</v>
      </c>
      <c r="Q89" s="269" t="s">
        <v>721</v>
      </c>
      <c r="R89" s="269" t="s">
        <v>722</v>
      </c>
      <c r="S89" s="269" t="s">
        <v>723</v>
      </c>
      <c r="T89" s="269" t="s">
        <v>724</v>
      </c>
      <c r="U89" s="269" t="s">
        <v>725</v>
      </c>
      <c r="V89" s="269" t="s">
        <v>726</v>
      </c>
      <c r="W89" s="269" t="s">
        <v>727</v>
      </c>
      <c r="X89" s="269" t="s">
        <v>728</v>
      </c>
      <c r="Y89" s="269" t="s">
        <v>729</v>
      </c>
      <c r="Z89" s="269" t="s">
        <v>730</v>
      </c>
      <c r="AA89" s="269" t="s">
        <v>731</v>
      </c>
      <c r="AB89" s="269" t="s">
        <v>732</v>
      </c>
      <c r="AC89" s="269" t="s">
        <v>733</v>
      </c>
      <c r="AD89" s="269" t="s">
        <v>279</v>
      </c>
      <c r="AE89" s="269" t="s">
        <v>280</v>
      </c>
      <c r="AF89" s="271"/>
      <c r="AG89" s="268" t="s">
        <v>256</v>
      </c>
      <c r="AH89" s="272"/>
    </row>
    <row r="90" spans="1:34" ht="15" customHeight="1">
      <c r="A90" s="295" t="s">
        <v>734</v>
      </c>
      <c r="B90" s="296" t="s">
        <v>665</v>
      </c>
      <c r="C90" s="284" t="s">
        <v>0</v>
      </c>
      <c r="D90" s="285">
        <f>J90+K90+L90+M90+N90+O90+P90+Q90+R90+S90+T90+U90+V90+W90+X90+Y90+Z90+AA90+AB90+AC90+AD90+AE90</f>
        <v>157</v>
      </c>
      <c r="E90" s="286">
        <f aca="true" t="shared" si="24" ref="E90:AE90">E91+E92</f>
        <v>0</v>
      </c>
      <c r="F90" s="286">
        <f t="shared" si="24"/>
        <v>0</v>
      </c>
      <c r="G90" s="286">
        <f t="shared" si="24"/>
        <v>0</v>
      </c>
      <c r="H90" s="286">
        <f t="shared" si="24"/>
        <v>0</v>
      </c>
      <c r="I90" s="286">
        <f t="shared" si="24"/>
        <v>0</v>
      </c>
      <c r="J90" s="286">
        <f t="shared" si="24"/>
        <v>0</v>
      </c>
      <c r="K90" s="286">
        <f t="shared" si="24"/>
        <v>0</v>
      </c>
      <c r="L90" s="286">
        <f t="shared" si="24"/>
        <v>0</v>
      </c>
      <c r="M90" s="286">
        <f t="shared" si="24"/>
        <v>0</v>
      </c>
      <c r="N90" s="286">
        <f t="shared" si="24"/>
        <v>0</v>
      </c>
      <c r="O90" s="286">
        <f t="shared" si="24"/>
        <v>0</v>
      </c>
      <c r="P90" s="286">
        <f t="shared" si="24"/>
        <v>0</v>
      </c>
      <c r="Q90" s="286">
        <f t="shared" si="24"/>
        <v>0</v>
      </c>
      <c r="R90" s="286">
        <f t="shared" si="24"/>
        <v>0</v>
      </c>
      <c r="S90" s="286">
        <f t="shared" si="24"/>
        <v>1</v>
      </c>
      <c r="T90" s="286">
        <f t="shared" si="24"/>
        <v>5</v>
      </c>
      <c r="U90" s="286">
        <f t="shared" si="24"/>
        <v>5</v>
      </c>
      <c r="V90" s="286">
        <f t="shared" si="24"/>
        <v>10</v>
      </c>
      <c r="W90" s="286">
        <f t="shared" si="24"/>
        <v>18</v>
      </c>
      <c r="X90" s="286">
        <f t="shared" si="24"/>
        <v>20</v>
      </c>
      <c r="Y90" s="286">
        <f t="shared" si="24"/>
        <v>23</v>
      </c>
      <c r="Z90" s="286">
        <f t="shared" si="24"/>
        <v>30</v>
      </c>
      <c r="AA90" s="286">
        <f t="shared" si="24"/>
        <v>23</v>
      </c>
      <c r="AB90" s="286">
        <f t="shared" si="24"/>
        <v>16</v>
      </c>
      <c r="AC90" s="286">
        <f t="shared" si="24"/>
        <v>5</v>
      </c>
      <c r="AD90" s="286">
        <f t="shared" si="24"/>
        <v>1</v>
      </c>
      <c r="AE90" s="287">
        <f t="shared" si="24"/>
        <v>0</v>
      </c>
      <c r="AF90" s="307" t="s">
        <v>0</v>
      </c>
      <c r="AG90" s="308" t="s">
        <v>735</v>
      </c>
      <c r="AH90" s="266"/>
    </row>
    <row r="91" spans="1:34" ht="15" customHeight="1">
      <c r="A91" s="289"/>
      <c r="B91" s="296" t="s">
        <v>736</v>
      </c>
      <c r="C91" s="284" t="s">
        <v>158</v>
      </c>
      <c r="D91" s="285">
        <f>J91+K91+L91+M91+N91+O91+P91+Q91+R91+S91+T91+U91+V91+W91+X91+Y91+Z91+AA91+AB91+AC91+AD91+AE91</f>
        <v>73</v>
      </c>
      <c r="E91" s="286" t="s">
        <v>218</v>
      </c>
      <c r="F91" s="286" t="s">
        <v>218</v>
      </c>
      <c r="G91" s="286" t="s">
        <v>218</v>
      </c>
      <c r="H91" s="286" t="s">
        <v>218</v>
      </c>
      <c r="I91" s="286" t="s">
        <v>218</v>
      </c>
      <c r="J91" s="286">
        <f>SUM(E91:I91)</f>
        <v>0</v>
      </c>
      <c r="K91" s="286" t="s">
        <v>218</v>
      </c>
      <c r="L91" s="286" t="s">
        <v>218</v>
      </c>
      <c r="M91" s="286" t="s">
        <v>218</v>
      </c>
      <c r="N91" s="286" t="s">
        <v>218</v>
      </c>
      <c r="O91" s="286" t="s">
        <v>218</v>
      </c>
      <c r="P91" s="286" t="s">
        <v>218</v>
      </c>
      <c r="Q91" s="286" t="s">
        <v>218</v>
      </c>
      <c r="R91" s="286" t="s">
        <v>218</v>
      </c>
      <c r="S91" s="286">
        <v>1</v>
      </c>
      <c r="T91" s="286">
        <v>1</v>
      </c>
      <c r="U91" s="286">
        <v>3</v>
      </c>
      <c r="V91" s="286">
        <v>7</v>
      </c>
      <c r="W91" s="286">
        <v>8</v>
      </c>
      <c r="X91" s="286">
        <v>10</v>
      </c>
      <c r="Y91" s="286">
        <v>15</v>
      </c>
      <c r="Z91" s="286">
        <v>15</v>
      </c>
      <c r="AA91" s="286">
        <v>9</v>
      </c>
      <c r="AB91" s="286">
        <v>3</v>
      </c>
      <c r="AC91" s="286">
        <v>1</v>
      </c>
      <c r="AD91" s="286">
        <v>0</v>
      </c>
      <c r="AE91" s="287" t="s">
        <v>218</v>
      </c>
      <c r="AF91" s="307" t="s">
        <v>158</v>
      </c>
      <c r="AG91" s="308"/>
      <c r="AH91" s="266"/>
    </row>
    <row r="92" spans="1:34" ht="15" customHeight="1">
      <c r="A92" s="289"/>
      <c r="B92" s="290"/>
      <c r="C92" s="284" t="s">
        <v>159</v>
      </c>
      <c r="D92" s="285">
        <f>J92+K92+L92+M92+N92+O92+P92+Q92+R92+S92+T92+U92+V92+W92+X92+Y92+Z92+AA92+AB92+AC92+AD92+AE92</f>
        <v>84</v>
      </c>
      <c r="E92" s="286" t="s">
        <v>218</v>
      </c>
      <c r="F92" s="286" t="s">
        <v>218</v>
      </c>
      <c r="G92" s="286" t="s">
        <v>218</v>
      </c>
      <c r="H92" s="286" t="s">
        <v>218</v>
      </c>
      <c r="I92" s="286" t="s">
        <v>218</v>
      </c>
      <c r="J92" s="286">
        <f>SUM(E92:I92)</f>
        <v>0</v>
      </c>
      <c r="K92" s="286" t="s">
        <v>218</v>
      </c>
      <c r="L92" s="286" t="s">
        <v>218</v>
      </c>
      <c r="M92" s="286" t="s">
        <v>218</v>
      </c>
      <c r="N92" s="286" t="s">
        <v>218</v>
      </c>
      <c r="O92" s="286" t="s">
        <v>218</v>
      </c>
      <c r="P92" s="286" t="s">
        <v>218</v>
      </c>
      <c r="Q92" s="286" t="s">
        <v>218</v>
      </c>
      <c r="R92" s="286" t="s">
        <v>218</v>
      </c>
      <c r="S92" s="286" t="s">
        <v>218</v>
      </c>
      <c r="T92" s="286">
        <v>4</v>
      </c>
      <c r="U92" s="286">
        <v>2</v>
      </c>
      <c r="V92" s="286">
        <v>3</v>
      </c>
      <c r="W92" s="286">
        <v>10</v>
      </c>
      <c r="X92" s="286">
        <v>10</v>
      </c>
      <c r="Y92" s="286">
        <v>8</v>
      </c>
      <c r="Z92" s="286">
        <v>15</v>
      </c>
      <c r="AA92" s="286">
        <v>14</v>
      </c>
      <c r="AB92" s="286">
        <v>13</v>
      </c>
      <c r="AC92" s="286">
        <v>4</v>
      </c>
      <c r="AD92" s="286">
        <v>1</v>
      </c>
      <c r="AE92" s="287" t="s">
        <v>218</v>
      </c>
      <c r="AF92" s="307" t="s">
        <v>159</v>
      </c>
      <c r="AG92" s="308"/>
      <c r="AH92" s="266"/>
    </row>
    <row r="93" spans="1:34" ht="6" customHeight="1">
      <c r="A93" s="289"/>
      <c r="B93" s="290"/>
      <c r="C93" s="284"/>
      <c r="D93" s="285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7"/>
      <c r="AF93" s="307"/>
      <c r="AG93" s="308"/>
      <c r="AH93" s="266"/>
    </row>
    <row r="94" spans="1:34" ht="15" customHeight="1">
      <c r="A94" s="295" t="s">
        <v>737</v>
      </c>
      <c r="B94" s="296" t="s">
        <v>738</v>
      </c>
      <c r="C94" s="284" t="s">
        <v>0</v>
      </c>
      <c r="D94" s="285">
        <f>J94+K94+L94+M94+N94+O94+P94+Q94+R94+S94+T94+U94+V94+W94+X94+Y94+Z94+AA94+AB94+AC94+AD94+AE94</f>
        <v>248</v>
      </c>
      <c r="E94" s="286">
        <f aca="true" t="shared" si="25" ref="E94:AE94">E95+E96</f>
        <v>0</v>
      </c>
      <c r="F94" s="286">
        <f t="shared" si="25"/>
        <v>0</v>
      </c>
      <c r="G94" s="286">
        <f t="shared" si="25"/>
        <v>0</v>
      </c>
      <c r="H94" s="286">
        <f t="shared" si="25"/>
        <v>0</v>
      </c>
      <c r="I94" s="286">
        <f t="shared" si="25"/>
        <v>0</v>
      </c>
      <c r="J94" s="286">
        <f t="shared" si="25"/>
        <v>0</v>
      </c>
      <c r="K94" s="286">
        <f t="shared" si="25"/>
        <v>0</v>
      </c>
      <c r="L94" s="286">
        <f t="shared" si="25"/>
        <v>0</v>
      </c>
      <c r="M94" s="286">
        <f t="shared" si="25"/>
        <v>0</v>
      </c>
      <c r="N94" s="286">
        <f t="shared" si="25"/>
        <v>0</v>
      </c>
      <c r="O94" s="286">
        <f t="shared" si="25"/>
        <v>0</v>
      </c>
      <c r="P94" s="286">
        <f t="shared" si="25"/>
        <v>0</v>
      </c>
      <c r="Q94" s="286">
        <f t="shared" si="25"/>
        <v>0</v>
      </c>
      <c r="R94" s="286">
        <f t="shared" si="25"/>
        <v>1</v>
      </c>
      <c r="S94" s="286">
        <f t="shared" si="25"/>
        <v>1</v>
      </c>
      <c r="T94" s="286">
        <f t="shared" si="25"/>
        <v>5</v>
      </c>
      <c r="U94" s="286">
        <f t="shared" si="25"/>
        <v>8</v>
      </c>
      <c r="V94" s="286">
        <f t="shared" si="25"/>
        <v>34</v>
      </c>
      <c r="W94" s="286">
        <f t="shared" si="25"/>
        <v>39</v>
      </c>
      <c r="X94" s="286">
        <f t="shared" si="25"/>
        <v>34</v>
      </c>
      <c r="Y94" s="286">
        <f t="shared" si="25"/>
        <v>36</v>
      </c>
      <c r="Z94" s="286">
        <f t="shared" si="25"/>
        <v>43</v>
      </c>
      <c r="AA94" s="286">
        <f t="shared" si="25"/>
        <v>31</v>
      </c>
      <c r="AB94" s="286">
        <f t="shared" si="25"/>
        <v>14</v>
      </c>
      <c r="AC94" s="286">
        <f t="shared" si="25"/>
        <v>2</v>
      </c>
      <c r="AD94" s="286">
        <f t="shared" si="25"/>
        <v>0</v>
      </c>
      <c r="AE94" s="287">
        <f t="shared" si="25"/>
        <v>0</v>
      </c>
      <c r="AF94" s="307" t="s">
        <v>0</v>
      </c>
      <c r="AG94" s="308" t="s">
        <v>737</v>
      </c>
      <c r="AH94" s="266"/>
    </row>
    <row r="95" spans="1:34" ht="15" customHeight="1">
      <c r="A95" s="289"/>
      <c r="B95" s="290"/>
      <c r="C95" s="284" t="s">
        <v>158</v>
      </c>
      <c r="D95" s="285">
        <f>J95+K95+L95+M95+N95+O95+P95+Q95+R95+S95+T95+U95+V95+W95+X95+Y95+Z95+AA95+AB95+AC95+AD95+AE95</f>
        <v>119</v>
      </c>
      <c r="E95" s="286" t="s">
        <v>218</v>
      </c>
      <c r="F95" s="286" t="s">
        <v>218</v>
      </c>
      <c r="G95" s="286" t="s">
        <v>218</v>
      </c>
      <c r="H95" s="286" t="s">
        <v>218</v>
      </c>
      <c r="I95" s="286" t="s">
        <v>218</v>
      </c>
      <c r="J95" s="286">
        <f>SUM(E95:I95)</f>
        <v>0</v>
      </c>
      <c r="K95" s="286" t="s">
        <v>218</v>
      </c>
      <c r="L95" s="286" t="s">
        <v>218</v>
      </c>
      <c r="M95" s="286" t="s">
        <v>218</v>
      </c>
      <c r="N95" s="286" t="s">
        <v>218</v>
      </c>
      <c r="O95" s="286" t="s">
        <v>218</v>
      </c>
      <c r="P95" s="286" t="s">
        <v>218</v>
      </c>
      <c r="Q95" s="286" t="s">
        <v>218</v>
      </c>
      <c r="R95" s="286">
        <v>0</v>
      </c>
      <c r="S95" s="286">
        <v>1</v>
      </c>
      <c r="T95" s="286">
        <v>4</v>
      </c>
      <c r="U95" s="286">
        <v>7</v>
      </c>
      <c r="V95" s="286">
        <v>19</v>
      </c>
      <c r="W95" s="286">
        <v>24</v>
      </c>
      <c r="X95" s="286">
        <v>16</v>
      </c>
      <c r="Y95" s="286">
        <v>14</v>
      </c>
      <c r="Z95" s="286">
        <v>21</v>
      </c>
      <c r="AA95" s="286">
        <v>10</v>
      </c>
      <c r="AB95" s="286">
        <v>3</v>
      </c>
      <c r="AC95" s="286">
        <v>0</v>
      </c>
      <c r="AD95" s="286" t="s">
        <v>218</v>
      </c>
      <c r="AE95" s="287" t="s">
        <v>218</v>
      </c>
      <c r="AF95" s="307" t="s">
        <v>158</v>
      </c>
      <c r="AG95" s="308"/>
      <c r="AH95" s="266"/>
    </row>
    <row r="96" spans="1:34" ht="15" customHeight="1">
      <c r="A96" s="289"/>
      <c r="B96" s="290"/>
      <c r="C96" s="284" t="s">
        <v>159</v>
      </c>
      <c r="D96" s="285">
        <f>J96+K96+L96+M96+N96+O96+P96+Q96+R96+S96+T96+U96+V96+W96+X96+Y96+Z96+AA96+AB96+AC96+AD96+AE96</f>
        <v>129</v>
      </c>
      <c r="E96" s="286" t="s">
        <v>218</v>
      </c>
      <c r="F96" s="286" t="s">
        <v>218</v>
      </c>
      <c r="G96" s="286" t="s">
        <v>218</v>
      </c>
      <c r="H96" s="286">
        <v>0</v>
      </c>
      <c r="I96" s="286" t="s">
        <v>218</v>
      </c>
      <c r="J96" s="286">
        <f>SUM(E96:I96)</f>
        <v>0</v>
      </c>
      <c r="K96" s="286" t="s">
        <v>218</v>
      </c>
      <c r="L96" s="286" t="s">
        <v>218</v>
      </c>
      <c r="M96" s="286" t="s">
        <v>218</v>
      </c>
      <c r="N96" s="286" t="s">
        <v>218</v>
      </c>
      <c r="O96" s="286" t="s">
        <v>218</v>
      </c>
      <c r="P96" s="286" t="s">
        <v>218</v>
      </c>
      <c r="Q96" s="286" t="s">
        <v>218</v>
      </c>
      <c r="R96" s="286">
        <v>1</v>
      </c>
      <c r="S96" s="286">
        <v>0</v>
      </c>
      <c r="T96" s="286">
        <v>1</v>
      </c>
      <c r="U96" s="286">
        <v>1</v>
      </c>
      <c r="V96" s="286">
        <v>15</v>
      </c>
      <c r="W96" s="286">
        <v>15</v>
      </c>
      <c r="X96" s="286">
        <v>18</v>
      </c>
      <c r="Y96" s="286">
        <v>22</v>
      </c>
      <c r="Z96" s="286">
        <v>22</v>
      </c>
      <c r="AA96" s="286">
        <v>21</v>
      </c>
      <c r="AB96" s="286">
        <v>11</v>
      </c>
      <c r="AC96" s="286">
        <v>2</v>
      </c>
      <c r="AD96" s="286" t="s">
        <v>218</v>
      </c>
      <c r="AE96" s="287" t="s">
        <v>218</v>
      </c>
      <c r="AF96" s="307" t="s">
        <v>159</v>
      </c>
      <c r="AG96" s="308"/>
      <c r="AH96" s="266"/>
    </row>
    <row r="97" spans="1:34" ht="6" customHeight="1">
      <c r="A97" s="289"/>
      <c r="B97" s="290"/>
      <c r="C97" s="284"/>
      <c r="D97" s="285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7"/>
      <c r="AF97" s="307"/>
      <c r="AG97" s="308"/>
      <c r="AH97" s="266"/>
    </row>
    <row r="98" spans="1:34" ht="15" customHeight="1">
      <c r="A98" s="295" t="s">
        <v>739</v>
      </c>
      <c r="B98" s="296" t="s">
        <v>740</v>
      </c>
      <c r="C98" s="284" t="s">
        <v>0</v>
      </c>
      <c r="D98" s="285">
        <f>J98+K98+L98+M98+N98+O98+P98+Q98+R98+S98+T98+U98+V98+W98+X98+Y98+Z98+AA98+AB98+AC98+AD98+AE98</f>
        <v>4</v>
      </c>
      <c r="E98" s="286">
        <f aca="true" t="shared" si="26" ref="E98:AE98">E99+E100</f>
        <v>0</v>
      </c>
      <c r="F98" s="286">
        <f t="shared" si="26"/>
        <v>0</v>
      </c>
      <c r="G98" s="286">
        <f t="shared" si="26"/>
        <v>0</v>
      </c>
      <c r="H98" s="286">
        <f t="shared" si="26"/>
        <v>0</v>
      </c>
      <c r="I98" s="286">
        <f t="shared" si="26"/>
        <v>0</v>
      </c>
      <c r="J98" s="286">
        <f t="shared" si="26"/>
        <v>0</v>
      </c>
      <c r="K98" s="286">
        <f t="shared" si="26"/>
        <v>0</v>
      </c>
      <c r="L98" s="286">
        <f t="shared" si="26"/>
        <v>0</v>
      </c>
      <c r="M98" s="286">
        <f t="shared" si="26"/>
        <v>0</v>
      </c>
      <c r="N98" s="286">
        <f t="shared" si="26"/>
        <v>0</v>
      </c>
      <c r="O98" s="286">
        <f t="shared" si="26"/>
        <v>0</v>
      </c>
      <c r="P98" s="286">
        <f t="shared" si="26"/>
        <v>0</v>
      </c>
      <c r="Q98" s="286">
        <f t="shared" si="26"/>
        <v>0</v>
      </c>
      <c r="R98" s="286">
        <f t="shared" si="26"/>
        <v>0</v>
      </c>
      <c r="S98" s="286">
        <f t="shared" si="26"/>
        <v>0</v>
      </c>
      <c r="T98" s="286">
        <f t="shared" si="26"/>
        <v>0</v>
      </c>
      <c r="U98" s="286">
        <f t="shared" si="26"/>
        <v>0</v>
      </c>
      <c r="V98" s="286">
        <f t="shared" si="26"/>
        <v>0</v>
      </c>
      <c r="W98" s="286">
        <f t="shared" si="26"/>
        <v>0</v>
      </c>
      <c r="X98" s="286">
        <f t="shared" si="26"/>
        <v>2</v>
      </c>
      <c r="Y98" s="286">
        <f t="shared" si="26"/>
        <v>0</v>
      </c>
      <c r="Z98" s="286">
        <f t="shared" si="26"/>
        <v>1</v>
      </c>
      <c r="AA98" s="286">
        <f t="shared" si="26"/>
        <v>1</v>
      </c>
      <c r="AB98" s="286">
        <f t="shared" si="26"/>
        <v>0</v>
      </c>
      <c r="AC98" s="286">
        <f t="shared" si="26"/>
        <v>0</v>
      </c>
      <c r="AD98" s="286">
        <f t="shared" si="26"/>
        <v>0</v>
      </c>
      <c r="AE98" s="287">
        <f t="shared" si="26"/>
        <v>0</v>
      </c>
      <c r="AF98" s="307" t="s">
        <v>0</v>
      </c>
      <c r="AG98" s="308" t="s">
        <v>739</v>
      </c>
      <c r="AH98" s="266"/>
    </row>
    <row r="99" spans="1:34" ht="15" customHeight="1">
      <c r="A99" s="289"/>
      <c r="B99" s="290"/>
      <c r="C99" s="284" t="s">
        <v>158</v>
      </c>
      <c r="D99" s="285">
        <f>J99+K99+L99+M99+N99+O99+P99+Q99+R99+S99+T99+U99+V99+W99+X99+Y99+Z99+AA99+AB99+AC99+AD99+AE99</f>
        <v>3</v>
      </c>
      <c r="E99" s="286" t="s">
        <v>218</v>
      </c>
      <c r="F99" s="286" t="s">
        <v>218</v>
      </c>
      <c r="G99" s="286" t="s">
        <v>218</v>
      </c>
      <c r="H99" s="286" t="s">
        <v>218</v>
      </c>
      <c r="I99" s="286" t="s">
        <v>218</v>
      </c>
      <c r="J99" s="286">
        <f>SUM(E99:I99)</f>
        <v>0</v>
      </c>
      <c r="K99" s="286" t="s">
        <v>218</v>
      </c>
      <c r="L99" s="286" t="s">
        <v>218</v>
      </c>
      <c r="M99" s="286" t="s">
        <v>218</v>
      </c>
      <c r="N99" s="286" t="s">
        <v>218</v>
      </c>
      <c r="O99" s="286" t="s">
        <v>218</v>
      </c>
      <c r="P99" s="286" t="s">
        <v>218</v>
      </c>
      <c r="Q99" s="286" t="s">
        <v>218</v>
      </c>
      <c r="R99" s="286" t="s">
        <v>218</v>
      </c>
      <c r="S99" s="286" t="s">
        <v>218</v>
      </c>
      <c r="T99" s="286" t="s">
        <v>218</v>
      </c>
      <c r="U99" s="286" t="s">
        <v>218</v>
      </c>
      <c r="V99" s="286" t="s">
        <v>218</v>
      </c>
      <c r="W99" s="286" t="s">
        <v>218</v>
      </c>
      <c r="X99" s="286">
        <v>2</v>
      </c>
      <c r="Y99" s="286">
        <v>0</v>
      </c>
      <c r="Z99" s="286">
        <v>0</v>
      </c>
      <c r="AA99" s="286">
        <v>1</v>
      </c>
      <c r="AB99" s="286">
        <v>0</v>
      </c>
      <c r="AC99" s="286">
        <v>0</v>
      </c>
      <c r="AD99" s="286" t="s">
        <v>218</v>
      </c>
      <c r="AE99" s="287" t="s">
        <v>218</v>
      </c>
      <c r="AF99" s="307" t="s">
        <v>158</v>
      </c>
      <c r="AG99" s="308"/>
      <c r="AH99" s="266"/>
    </row>
    <row r="100" spans="1:34" ht="15" customHeight="1">
      <c r="A100" s="289"/>
      <c r="B100" s="290"/>
      <c r="C100" s="284" t="s">
        <v>159</v>
      </c>
      <c r="D100" s="285">
        <f>J100+K100+L100+M100+N100+O100+P100+Q100+R100+S100+T100+U100+V100+W100+X100+Y100+Z100+AA100+AB100+AC100+AD100+AE100</f>
        <v>1</v>
      </c>
      <c r="E100" s="286" t="s">
        <v>218</v>
      </c>
      <c r="F100" s="286" t="s">
        <v>218</v>
      </c>
      <c r="G100" s="286" t="s">
        <v>218</v>
      </c>
      <c r="H100" s="286" t="s">
        <v>218</v>
      </c>
      <c r="I100" s="286" t="s">
        <v>218</v>
      </c>
      <c r="J100" s="286">
        <f>SUM(E100:I100)</f>
        <v>0</v>
      </c>
      <c r="K100" s="286" t="s">
        <v>218</v>
      </c>
      <c r="L100" s="286" t="s">
        <v>218</v>
      </c>
      <c r="M100" s="286" t="s">
        <v>218</v>
      </c>
      <c r="N100" s="286" t="s">
        <v>218</v>
      </c>
      <c r="O100" s="286" t="s">
        <v>218</v>
      </c>
      <c r="P100" s="286" t="s">
        <v>218</v>
      </c>
      <c r="Q100" s="286" t="s">
        <v>218</v>
      </c>
      <c r="R100" s="286" t="s">
        <v>218</v>
      </c>
      <c r="S100" s="286" t="s">
        <v>218</v>
      </c>
      <c r="T100" s="286" t="s">
        <v>218</v>
      </c>
      <c r="U100" s="286" t="s">
        <v>218</v>
      </c>
      <c r="V100" s="286" t="s">
        <v>218</v>
      </c>
      <c r="W100" s="286" t="s">
        <v>218</v>
      </c>
      <c r="X100" s="286" t="s">
        <v>218</v>
      </c>
      <c r="Y100" s="286">
        <v>0</v>
      </c>
      <c r="Z100" s="286">
        <v>1</v>
      </c>
      <c r="AA100" s="286">
        <v>0</v>
      </c>
      <c r="AB100" s="286">
        <v>0</v>
      </c>
      <c r="AC100" s="286">
        <v>0</v>
      </c>
      <c r="AD100" s="286" t="s">
        <v>218</v>
      </c>
      <c r="AE100" s="287" t="s">
        <v>218</v>
      </c>
      <c r="AF100" s="307" t="s">
        <v>159</v>
      </c>
      <c r="AG100" s="308"/>
      <c r="AH100" s="266"/>
    </row>
    <row r="101" spans="1:34" ht="6" customHeight="1">
      <c r="A101" s="289"/>
      <c r="B101" s="290"/>
      <c r="C101" s="284"/>
      <c r="D101" s="285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7"/>
      <c r="AF101" s="307"/>
      <c r="AG101" s="308"/>
      <c r="AH101" s="266"/>
    </row>
    <row r="102" spans="1:34" ht="15" customHeight="1">
      <c r="A102" s="295" t="s">
        <v>741</v>
      </c>
      <c r="B102" s="296" t="s">
        <v>742</v>
      </c>
      <c r="C102" s="284" t="s">
        <v>0</v>
      </c>
      <c r="D102" s="285">
        <f>J102+K102+L102+M102+N102+O102+P102+Q102+R102+S102+T102+U102+V102+W102+X102+Y102+Z102+AA102+AB102+AC102+AD102+AE102</f>
        <v>630</v>
      </c>
      <c r="E102" s="286">
        <f aca="true" t="shared" si="27" ref="E102:AE102">E103+E104</f>
        <v>0</v>
      </c>
      <c r="F102" s="286">
        <f t="shared" si="27"/>
        <v>0</v>
      </c>
      <c r="G102" s="286">
        <f t="shared" si="27"/>
        <v>0</v>
      </c>
      <c r="H102" s="286">
        <f t="shared" si="27"/>
        <v>0</v>
      </c>
      <c r="I102" s="286">
        <f t="shared" si="27"/>
        <v>0</v>
      </c>
      <c r="J102" s="286">
        <f t="shared" si="27"/>
        <v>0</v>
      </c>
      <c r="K102" s="286">
        <f t="shared" si="27"/>
        <v>0</v>
      </c>
      <c r="L102" s="286">
        <f t="shared" si="27"/>
        <v>0</v>
      </c>
      <c r="M102" s="286">
        <f t="shared" si="27"/>
        <v>0</v>
      </c>
      <c r="N102" s="286">
        <f t="shared" si="27"/>
        <v>0</v>
      </c>
      <c r="O102" s="286">
        <f t="shared" si="27"/>
        <v>0</v>
      </c>
      <c r="P102" s="286">
        <f t="shared" si="27"/>
        <v>0</v>
      </c>
      <c r="Q102" s="286">
        <f t="shared" si="27"/>
        <v>4</v>
      </c>
      <c r="R102" s="286">
        <f t="shared" si="27"/>
        <v>0</v>
      </c>
      <c r="S102" s="286">
        <f t="shared" si="27"/>
        <v>5</v>
      </c>
      <c r="T102" s="286">
        <f t="shared" si="27"/>
        <v>22</v>
      </c>
      <c r="U102" s="286">
        <f t="shared" si="27"/>
        <v>25</v>
      </c>
      <c r="V102" s="286">
        <f t="shared" si="27"/>
        <v>58</v>
      </c>
      <c r="W102" s="286">
        <f t="shared" si="27"/>
        <v>68</v>
      </c>
      <c r="X102" s="286">
        <f t="shared" si="27"/>
        <v>89</v>
      </c>
      <c r="Y102" s="286">
        <f t="shared" si="27"/>
        <v>115</v>
      </c>
      <c r="Z102" s="286">
        <f t="shared" si="27"/>
        <v>114</v>
      </c>
      <c r="AA102" s="286">
        <f t="shared" si="27"/>
        <v>90</v>
      </c>
      <c r="AB102" s="286">
        <f t="shared" si="27"/>
        <v>32</v>
      </c>
      <c r="AC102" s="286">
        <f t="shared" si="27"/>
        <v>7</v>
      </c>
      <c r="AD102" s="286">
        <f t="shared" si="27"/>
        <v>1</v>
      </c>
      <c r="AE102" s="287">
        <f t="shared" si="27"/>
        <v>0</v>
      </c>
      <c r="AF102" s="307" t="s">
        <v>0</v>
      </c>
      <c r="AG102" s="308" t="s">
        <v>741</v>
      </c>
      <c r="AH102" s="266"/>
    </row>
    <row r="103" spans="1:34" ht="15" customHeight="1">
      <c r="A103" s="289"/>
      <c r="B103" s="296" t="s">
        <v>702</v>
      </c>
      <c r="C103" s="284" t="s">
        <v>158</v>
      </c>
      <c r="D103" s="285">
        <f>J103+K103+L103+M103+N103+O103+P103+Q103+R103+S103+T103+U103+V103+W103+X103+Y103+Z103+AA103+AB103+AC103+AD103+AE103</f>
        <v>424</v>
      </c>
      <c r="E103" s="286" t="s">
        <v>218</v>
      </c>
      <c r="F103" s="286" t="s">
        <v>218</v>
      </c>
      <c r="G103" s="286" t="s">
        <v>218</v>
      </c>
      <c r="H103" s="286" t="s">
        <v>218</v>
      </c>
      <c r="I103" s="286" t="s">
        <v>218</v>
      </c>
      <c r="J103" s="286">
        <f>SUM(E103:I103)</f>
        <v>0</v>
      </c>
      <c r="K103" s="286" t="s">
        <v>218</v>
      </c>
      <c r="L103" s="286" t="s">
        <v>218</v>
      </c>
      <c r="M103" s="286" t="s">
        <v>218</v>
      </c>
      <c r="N103" s="286" t="s">
        <v>218</v>
      </c>
      <c r="O103" s="286" t="s">
        <v>218</v>
      </c>
      <c r="P103" s="286" t="s">
        <v>218</v>
      </c>
      <c r="Q103" s="286">
        <v>1</v>
      </c>
      <c r="R103" s="286" t="s">
        <v>218</v>
      </c>
      <c r="S103" s="286">
        <v>4</v>
      </c>
      <c r="T103" s="286">
        <v>12</v>
      </c>
      <c r="U103" s="286">
        <v>19</v>
      </c>
      <c r="V103" s="286">
        <v>42</v>
      </c>
      <c r="W103" s="286">
        <v>50</v>
      </c>
      <c r="X103" s="286">
        <v>65</v>
      </c>
      <c r="Y103" s="286">
        <v>79</v>
      </c>
      <c r="Z103" s="286">
        <v>80</v>
      </c>
      <c r="AA103" s="286">
        <v>56</v>
      </c>
      <c r="AB103" s="286">
        <v>15</v>
      </c>
      <c r="AC103" s="286">
        <v>1</v>
      </c>
      <c r="AD103" s="286">
        <v>0</v>
      </c>
      <c r="AE103" s="287" t="s">
        <v>218</v>
      </c>
      <c r="AF103" s="307" t="s">
        <v>158</v>
      </c>
      <c r="AG103" s="308"/>
      <c r="AH103" s="266"/>
    </row>
    <row r="104" spans="1:34" ht="15" customHeight="1">
      <c r="A104" s="289"/>
      <c r="B104" s="290"/>
      <c r="C104" s="284" t="s">
        <v>159</v>
      </c>
      <c r="D104" s="285">
        <f>J104+K104+L104+M104+N104+O104+P104+Q104+R104+S104+T104+U104+V104+W104+X104+Y104+Z104+AA104+AB104+AC104+AD104+AE104</f>
        <v>206</v>
      </c>
      <c r="E104" s="286" t="s">
        <v>218</v>
      </c>
      <c r="F104" s="286" t="s">
        <v>218</v>
      </c>
      <c r="G104" s="286" t="s">
        <v>218</v>
      </c>
      <c r="H104" s="286" t="s">
        <v>218</v>
      </c>
      <c r="I104" s="286" t="s">
        <v>218</v>
      </c>
      <c r="J104" s="286">
        <f>SUM(E104:I104)</f>
        <v>0</v>
      </c>
      <c r="K104" s="286" t="s">
        <v>218</v>
      </c>
      <c r="L104" s="286" t="s">
        <v>218</v>
      </c>
      <c r="M104" s="286" t="s">
        <v>218</v>
      </c>
      <c r="N104" s="286" t="s">
        <v>218</v>
      </c>
      <c r="O104" s="286" t="s">
        <v>218</v>
      </c>
      <c r="P104" s="286" t="s">
        <v>218</v>
      </c>
      <c r="Q104" s="286">
        <v>3</v>
      </c>
      <c r="R104" s="286" t="s">
        <v>218</v>
      </c>
      <c r="S104" s="286">
        <v>1</v>
      </c>
      <c r="T104" s="286">
        <v>10</v>
      </c>
      <c r="U104" s="286">
        <v>6</v>
      </c>
      <c r="V104" s="286">
        <v>16</v>
      </c>
      <c r="W104" s="286">
        <v>18</v>
      </c>
      <c r="X104" s="286">
        <v>24</v>
      </c>
      <c r="Y104" s="286">
        <v>36</v>
      </c>
      <c r="Z104" s="286">
        <v>34</v>
      </c>
      <c r="AA104" s="286">
        <v>34</v>
      </c>
      <c r="AB104" s="286">
        <v>17</v>
      </c>
      <c r="AC104" s="286">
        <v>6</v>
      </c>
      <c r="AD104" s="286">
        <v>1</v>
      </c>
      <c r="AE104" s="287" t="s">
        <v>218</v>
      </c>
      <c r="AF104" s="307" t="s">
        <v>159</v>
      </c>
      <c r="AG104" s="308"/>
      <c r="AH104" s="266"/>
    </row>
    <row r="105" spans="1:34" ht="6" customHeight="1">
      <c r="A105" s="289"/>
      <c r="B105" s="290"/>
      <c r="C105" s="284"/>
      <c r="D105" s="285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7"/>
      <c r="AF105" s="307"/>
      <c r="AG105" s="308"/>
      <c r="AH105" s="266"/>
    </row>
    <row r="106" spans="1:34" ht="15" customHeight="1">
      <c r="A106" s="295" t="s">
        <v>743</v>
      </c>
      <c r="B106" s="296" t="s">
        <v>744</v>
      </c>
      <c r="C106" s="284" t="s">
        <v>0</v>
      </c>
      <c r="D106" s="285">
        <f>J106+K106+L106+M106+N106+O106+P106+Q106+R106+S106+T106+U106+V106+W106+X106+Y106+Z106+AA106+AB106+AC106+AD106+AE106</f>
        <v>11</v>
      </c>
      <c r="E106" s="286">
        <f aca="true" t="shared" si="28" ref="E106:AE106">E107+E108</f>
        <v>0</v>
      </c>
      <c r="F106" s="286">
        <f t="shared" si="28"/>
        <v>0</v>
      </c>
      <c r="G106" s="286">
        <f t="shared" si="28"/>
        <v>0</v>
      </c>
      <c r="H106" s="286">
        <f t="shared" si="28"/>
        <v>0</v>
      </c>
      <c r="I106" s="286">
        <f t="shared" si="28"/>
        <v>0</v>
      </c>
      <c r="J106" s="286">
        <f t="shared" si="28"/>
        <v>0</v>
      </c>
      <c r="K106" s="286">
        <f t="shared" si="28"/>
        <v>0</v>
      </c>
      <c r="L106" s="286">
        <f t="shared" si="28"/>
        <v>0</v>
      </c>
      <c r="M106" s="286">
        <f t="shared" si="28"/>
        <v>0</v>
      </c>
      <c r="N106" s="286">
        <f t="shared" si="28"/>
        <v>0</v>
      </c>
      <c r="O106" s="286">
        <f t="shared" si="28"/>
        <v>0</v>
      </c>
      <c r="P106" s="286">
        <f t="shared" si="28"/>
        <v>0</v>
      </c>
      <c r="Q106" s="286">
        <f t="shared" si="28"/>
        <v>0</v>
      </c>
      <c r="R106" s="286">
        <f t="shared" si="28"/>
        <v>0</v>
      </c>
      <c r="S106" s="286">
        <f t="shared" si="28"/>
        <v>1</v>
      </c>
      <c r="T106" s="286">
        <f t="shared" si="28"/>
        <v>0</v>
      </c>
      <c r="U106" s="286">
        <f t="shared" si="28"/>
        <v>1</v>
      </c>
      <c r="V106" s="286">
        <f t="shared" si="28"/>
        <v>0</v>
      </c>
      <c r="W106" s="286">
        <f t="shared" si="28"/>
        <v>1</v>
      </c>
      <c r="X106" s="286">
        <f t="shared" si="28"/>
        <v>1</v>
      </c>
      <c r="Y106" s="286">
        <f t="shared" si="28"/>
        <v>4</v>
      </c>
      <c r="Z106" s="286">
        <f t="shared" si="28"/>
        <v>1</v>
      </c>
      <c r="AA106" s="286">
        <f t="shared" si="28"/>
        <v>0</v>
      </c>
      <c r="AB106" s="286">
        <f t="shared" si="28"/>
        <v>2</v>
      </c>
      <c r="AC106" s="286">
        <f t="shared" si="28"/>
        <v>0</v>
      </c>
      <c r="AD106" s="286">
        <f t="shared" si="28"/>
        <v>0</v>
      </c>
      <c r="AE106" s="287">
        <f t="shared" si="28"/>
        <v>0</v>
      </c>
      <c r="AF106" s="307" t="s">
        <v>0</v>
      </c>
      <c r="AG106" s="308" t="s">
        <v>743</v>
      </c>
      <c r="AH106" s="266"/>
    </row>
    <row r="107" spans="1:34" ht="15" customHeight="1">
      <c r="A107" s="289"/>
      <c r="B107" s="290"/>
      <c r="C107" s="284" t="s">
        <v>158</v>
      </c>
      <c r="D107" s="285">
        <f>J107+K107+L107+M107+N107+O107+P107+Q107+R107+S107+T107+U107+V107+W107+X107+Y107+Z107+AA107+AB107+AC107+AD107+AE107</f>
        <v>5</v>
      </c>
      <c r="E107" s="286" t="s">
        <v>218</v>
      </c>
      <c r="F107" s="286" t="s">
        <v>218</v>
      </c>
      <c r="G107" s="286" t="s">
        <v>218</v>
      </c>
      <c r="H107" s="286" t="s">
        <v>218</v>
      </c>
      <c r="I107" s="286" t="s">
        <v>218</v>
      </c>
      <c r="J107" s="286">
        <f>SUM(E107:I107)</f>
        <v>0</v>
      </c>
      <c r="K107" s="286" t="s">
        <v>218</v>
      </c>
      <c r="L107" s="286" t="s">
        <v>218</v>
      </c>
      <c r="M107" s="286" t="s">
        <v>218</v>
      </c>
      <c r="N107" s="286" t="s">
        <v>218</v>
      </c>
      <c r="O107" s="286" t="s">
        <v>218</v>
      </c>
      <c r="P107" s="286" t="s">
        <v>218</v>
      </c>
      <c r="Q107" s="286" t="s">
        <v>218</v>
      </c>
      <c r="R107" s="286" t="s">
        <v>218</v>
      </c>
      <c r="S107" s="286" t="s">
        <v>218</v>
      </c>
      <c r="T107" s="286" t="s">
        <v>218</v>
      </c>
      <c r="U107" s="286">
        <v>1</v>
      </c>
      <c r="V107" s="286" t="s">
        <v>218</v>
      </c>
      <c r="W107" s="286">
        <v>1</v>
      </c>
      <c r="X107" s="286">
        <v>0</v>
      </c>
      <c r="Y107" s="286">
        <v>2</v>
      </c>
      <c r="Z107" s="286">
        <v>1</v>
      </c>
      <c r="AA107" s="286" t="s">
        <v>218</v>
      </c>
      <c r="AB107" s="286" t="s">
        <v>218</v>
      </c>
      <c r="AC107" s="286" t="s">
        <v>218</v>
      </c>
      <c r="AD107" s="286" t="s">
        <v>218</v>
      </c>
      <c r="AE107" s="287" t="s">
        <v>218</v>
      </c>
      <c r="AF107" s="307" t="s">
        <v>158</v>
      </c>
      <c r="AG107" s="308"/>
      <c r="AH107" s="266"/>
    </row>
    <row r="108" spans="1:34" ht="15" customHeight="1">
      <c r="A108" s="289"/>
      <c r="B108" s="290"/>
      <c r="C108" s="284" t="s">
        <v>159</v>
      </c>
      <c r="D108" s="285">
        <f>J108+K108+L108+M108+N108+O108+P108+Q108+R108+S108+T108+U108+V108+W108+X108+Y108+Z108+AA108+AB108+AC108+AD108+AE108</f>
        <v>6</v>
      </c>
      <c r="E108" s="286" t="s">
        <v>218</v>
      </c>
      <c r="F108" s="286" t="s">
        <v>218</v>
      </c>
      <c r="G108" s="286" t="s">
        <v>218</v>
      </c>
      <c r="H108" s="286" t="s">
        <v>218</v>
      </c>
      <c r="I108" s="286" t="s">
        <v>218</v>
      </c>
      <c r="J108" s="286">
        <f>SUM(E108:I108)</f>
        <v>0</v>
      </c>
      <c r="K108" s="286" t="s">
        <v>218</v>
      </c>
      <c r="L108" s="286" t="s">
        <v>218</v>
      </c>
      <c r="M108" s="286" t="s">
        <v>218</v>
      </c>
      <c r="N108" s="286" t="s">
        <v>218</v>
      </c>
      <c r="O108" s="286" t="s">
        <v>218</v>
      </c>
      <c r="P108" s="286" t="s">
        <v>218</v>
      </c>
      <c r="Q108" s="286" t="s">
        <v>218</v>
      </c>
      <c r="R108" s="286" t="s">
        <v>218</v>
      </c>
      <c r="S108" s="286">
        <v>1</v>
      </c>
      <c r="T108" s="286" t="s">
        <v>218</v>
      </c>
      <c r="U108" s="286" t="s">
        <v>218</v>
      </c>
      <c r="V108" s="286" t="s">
        <v>218</v>
      </c>
      <c r="W108" s="286" t="s">
        <v>218</v>
      </c>
      <c r="X108" s="286">
        <v>1</v>
      </c>
      <c r="Y108" s="286">
        <v>2</v>
      </c>
      <c r="Z108" s="286" t="s">
        <v>218</v>
      </c>
      <c r="AA108" s="286" t="s">
        <v>218</v>
      </c>
      <c r="AB108" s="286">
        <v>2</v>
      </c>
      <c r="AC108" s="286" t="s">
        <v>218</v>
      </c>
      <c r="AD108" s="286" t="s">
        <v>218</v>
      </c>
      <c r="AE108" s="287" t="s">
        <v>218</v>
      </c>
      <c r="AF108" s="307" t="s">
        <v>159</v>
      </c>
      <c r="AG108" s="308"/>
      <c r="AH108" s="266"/>
    </row>
    <row r="109" spans="1:34" ht="6" customHeight="1">
      <c r="A109" s="289"/>
      <c r="B109" s="290"/>
      <c r="C109" s="284"/>
      <c r="D109" s="285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7"/>
      <c r="AF109" s="307"/>
      <c r="AG109" s="308"/>
      <c r="AH109" s="266"/>
    </row>
    <row r="110" spans="1:34" ht="15" customHeight="1">
      <c r="A110" s="295" t="s">
        <v>745</v>
      </c>
      <c r="B110" s="296" t="s">
        <v>746</v>
      </c>
      <c r="C110" s="284" t="s">
        <v>0</v>
      </c>
      <c r="D110" s="285">
        <f>J110+K110+L110+M110+N110+O110+P110+Q110+R110+S110+T110+U110+V110+W110+X110+Y110+Z110+AA110+AB110+AC110+AD110+AE110</f>
        <v>166</v>
      </c>
      <c r="E110" s="286">
        <f aca="true" t="shared" si="29" ref="E110:AE110">E111+E112</f>
        <v>0</v>
      </c>
      <c r="F110" s="286">
        <f t="shared" si="29"/>
        <v>0</v>
      </c>
      <c r="G110" s="286">
        <f t="shared" si="29"/>
        <v>0</v>
      </c>
      <c r="H110" s="286">
        <f t="shared" si="29"/>
        <v>0</v>
      </c>
      <c r="I110" s="286">
        <f t="shared" si="29"/>
        <v>0</v>
      </c>
      <c r="J110" s="286">
        <f t="shared" si="29"/>
        <v>0</v>
      </c>
      <c r="K110" s="286">
        <f t="shared" si="29"/>
        <v>0</v>
      </c>
      <c r="L110" s="286">
        <f t="shared" si="29"/>
        <v>0</v>
      </c>
      <c r="M110" s="286">
        <f t="shared" si="29"/>
        <v>0</v>
      </c>
      <c r="N110" s="286">
        <f t="shared" si="29"/>
        <v>0</v>
      </c>
      <c r="O110" s="286">
        <f t="shared" si="29"/>
        <v>0</v>
      </c>
      <c r="P110" s="286">
        <f t="shared" si="29"/>
        <v>1</v>
      </c>
      <c r="Q110" s="286">
        <f t="shared" si="29"/>
        <v>2</v>
      </c>
      <c r="R110" s="286">
        <f t="shared" si="29"/>
        <v>9</v>
      </c>
      <c r="S110" s="286">
        <f t="shared" si="29"/>
        <v>8</v>
      </c>
      <c r="T110" s="286">
        <f t="shared" si="29"/>
        <v>17</v>
      </c>
      <c r="U110" s="286">
        <f t="shared" si="29"/>
        <v>26</v>
      </c>
      <c r="V110" s="286">
        <f t="shared" si="29"/>
        <v>33</v>
      </c>
      <c r="W110" s="286">
        <f t="shared" si="29"/>
        <v>22</v>
      </c>
      <c r="X110" s="286">
        <f t="shared" si="29"/>
        <v>13</v>
      </c>
      <c r="Y110" s="286">
        <f t="shared" si="29"/>
        <v>15</v>
      </c>
      <c r="Z110" s="286">
        <f t="shared" si="29"/>
        <v>11</v>
      </c>
      <c r="AA110" s="286">
        <f t="shared" si="29"/>
        <v>3</v>
      </c>
      <c r="AB110" s="286">
        <f t="shared" si="29"/>
        <v>3</v>
      </c>
      <c r="AC110" s="286">
        <f t="shared" si="29"/>
        <v>1</v>
      </c>
      <c r="AD110" s="286">
        <f t="shared" si="29"/>
        <v>2</v>
      </c>
      <c r="AE110" s="287">
        <f t="shared" si="29"/>
        <v>0</v>
      </c>
      <c r="AF110" s="307" t="s">
        <v>0</v>
      </c>
      <c r="AG110" s="308" t="s">
        <v>745</v>
      </c>
      <c r="AH110" s="266"/>
    </row>
    <row r="111" spans="1:34" ht="15" customHeight="1">
      <c r="A111" s="289"/>
      <c r="B111" s="290"/>
      <c r="C111" s="284" t="s">
        <v>158</v>
      </c>
      <c r="D111" s="285">
        <f>J111+K111+L111+M111+N111+O111+P111+Q111+R111+S111+T111+U111+V111+W111+X111+Y111+Z111+AA111+AB111+AC111+AD111+AE111</f>
        <v>0</v>
      </c>
      <c r="E111" s="286" t="s">
        <v>218</v>
      </c>
      <c r="F111" s="286" t="s">
        <v>218</v>
      </c>
      <c r="G111" s="286" t="s">
        <v>218</v>
      </c>
      <c r="H111" s="286" t="s">
        <v>218</v>
      </c>
      <c r="I111" s="286" t="s">
        <v>218</v>
      </c>
      <c r="J111" s="286">
        <f>SUM(E111:I111)</f>
        <v>0</v>
      </c>
      <c r="K111" s="286" t="s">
        <v>218</v>
      </c>
      <c r="L111" s="286" t="s">
        <v>218</v>
      </c>
      <c r="M111" s="286" t="s">
        <v>218</v>
      </c>
      <c r="N111" s="286" t="s">
        <v>218</v>
      </c>
      <c r="O111" s="286" t="s">
        <v>218</v>
      </c>
      <c r="P111" s="286" t="s">
        <v>218</v>
      </c>
      <c r="Q111" s="286" t="s">
        <v>218</v>
      </c>
      <c r="R111" s="286" t="s">
        <v>218</v>
      </c>
      <c r="S111" s="286" t="s">
        <v>218</v>
      </c>
      <c r="T111" s="286" t="s">
        <v>218</v>
      </c>
      <c r="U111" s="286" t="s">
        <v>218</v>
      </c>
      <c r="V111" s="286" t="s">
        <v>218</v>
      </c>
      <c r="W111" s="286" t="s">
        <v>218</v>
      </c>
      <c r="X111" s="286" t="s">
        <v>218</v>
      </c>
      <c r="Y111" s="286" t="s">
        <v>218</v>
      </c>
      <c r="Z111" s="286" t="s">
        <v>218</v>
      </c>
      <c r="AA111" s="286" t="s">
        <v>218</v>
      </c>
      <c r="AB111" s="286" t="s">
        <v>218</v>
      </c>
      <c r="AC111" s="286" t="s">
        <v>218</v>
      </c>
      <c r="AD111" s="286" t="s">
        <v>218</v>
      </c>
      <c r="AE111" s="286" t="s">
        <v>218</v>
      </c>
      <c r="AF111" s="307" t="s">
        <v>158</v>
      </c>
      <c r="AG111" s="308"/>
      <c r="AH111" s="266"/>
    </row>
    <row r="112" spans="1:34" ht="15" customHeight="1">
      <c r="A112" s="289"/>
      <c r="B112" s="290"/>
      <c r="C112" s="284" t="s">
        <v>159</v>
      </c>
      <c r="D112" s="285">
        <f>J112+K112+L112+M112+N112+O112+P112+Q112+R112+S112+T112+U112+V112+W112+X112+Y112+Z112+AA112+AB112+AC112+AD112+AE112</f>
        <v>166</v>
      </c>
      <c r="E112" s="286" t="s">
        <v>218</v>
      </c>
      <c r="F112" s="286" t="s">
        <v>218</v>
      </c>
      <c r="G112" s="286" t="s">
        <v>218</v>
      </c>
      <c r="H112" s="286" t="s">
        <v>218</v>
      </c>
      <c r="I112" s="286" t="s">
        <v>218</v>
      </c>
      <c r="J112" s="286">
        <f>SUM(E112:I112)</f>
        <v>0</v>
      </c>
      <c r="K112" s="286" t="s">
        <v>218</v>
      </c>
      <c r="L112" s="286" t="s">
        <v>218</v>
      </c>
      <c r="M112" s="286" t="s">
        <v>218</v>
      </c>
      <c r="N112" s="286" t="s">
        <v>218</v>
      </c>
      <c r="O112" s="286" t="s">
        <v>218</v>
      </c>
      <c r="P112" s="286">
        <v>1</v>
      </c>
      <c r="Q112" s="286">
        <v>2</v>
      </c>
      <c r="R112" s="286">
        <v>9</v>
      </c>
      <c r="S112" s="286">
        <v>8</v>
      </c>
      <c r="T112" s="286">
        <v>17</v>
      </c>
      <c r="U112" s="286">
        <v>26</v>
      </c>
      <c r="V112" s="286">
        <v>33</v>
      </c>
      <c r="W112" s="286">
        <v>22</v>
      </c>
      <c r="X112" s="286">
        <v>13</v>
      </c>
      <c r="Y112" s="286">
        <v>15</v>
      </c>
      <c r="Z112" s="286">
        <v>11</v>
      </c>
      <c r="AA112" s="286">
        <v>3</v>
      </c>
      <c r="AB112" s="286">
        <v>3</v>
      </c>
      <c r="AC112" s="286">
        <v>1</v>
      </c>
      <c r="AD112" s="286">
        <v>2</v>
      </c>
      <c r="AE112" s="287" t="s">
        <v>218</v>
      </c>
      <c r="AF112" s="307" t="s">
        <v>159</v>
      </c>
      <c r="AG112" s="308"/>
      <c r="AH112" s="266"/>
    </row>
    <row r="113" spans="1:34" ht="6" customHeight="1">
      <c r="A113" s="289"/>
      <c r="B113" s="290"/>
      <c r="C113" s="284"/>
      <c r="D113" s="285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7"/>
      <c r="AF113" s="307"/>
      <c r="AG113" s="308"/>
      <c r="AH113" s="266"/>
    </row>
    <row r="114" spans="1:34" ht="15" customHeight="1">
      <c r="A114" s="295" t="s">
        <v>747</v>
      </c>
      <c r="B114" s="296" t="s">
        <v>748</v>
      </c>
      <c r="C114" s="284" t="s">
        <v>0</v>
      </c>
      <c r="D114" s="285">
        <f>J114+K114+L114+M114+N114+O114+P114+Q114+R114+S114+T114+U114+V114+W114+X114+Y114+Z114+AA114+AB114+AC114+AD114+AE114</f>
        <v>68</v>
      </c>
      <c r="E114" s="286">
        <f aca="true" t="shared" si="30" ref="E114:AE114">E115+E116</f>
        <v>0</v>
      </c>
      <c r="F114" s="286">
        <f t="shared" si="30"/>
        <v>0</v>
      </c>
      <c r="G114" s="286">
        <f t="shared" si="30"/>
        <v>0</v>
      </c>
      <c r="H114" s="286">
        <f t="shared" si="30"/>
        <v>0</v>
      </c>
      <c r="I114" s="286">
        <f t="shared" si="30"/>
        <v>0</v>
      </c>
      <c r="J114" s="286">
        <f t="shared" si="30"/>
        <v>0</v>
      </c>
      <c r="K114" s="286">
        <f t="shared" si="30"/>
        <v>0</v>
      </c>
      <c r="L114" s="286">
        <f t="shared" si="30"/>
        <v>0</v>
      </c>
      <c r="M114" s="286">
        <f t="shared" si="30"/>
        <v>0</v>
      </c>
      <c r="N114" s="286">
        <f t="shared" si="30"/>
        <v>0</v>
      </c>
      <c r="O114" s="286">
        <f t="shared" si="30"/>
        <v>0</v>
      </c>
      <c r="P114" s="286">
        <f t="shared" si="30"/>
        <v>2</v>
      </c>
      <c r="Q114" s="286">
        <f t="shared" si="30"/>
        <v>2</v>
      </c>
      <c r="R114" s="286">
        <f t="shared" si="30"/>
        <v>1</v>
      </c>
      <c r="S114" s="286">
        <f t="shared" si="30"/>
        <v>1</v>
      </c>
      <c r="T114" s="286">
        <f t="shared" si="30"/>
        <v>4</v>
      </c>
      <c r="U114" s="286">
        <f t="shared" si="30"/>
        <v>11</v>
      </c>
      <c r="V114" s="286">
        <f t="shared" si="30"/>
        <v>8</v>
      </c>
      <c r="W114" s="286">
        <f t="shared" si="30"/>
        <v>9</v>
      </c>
      <c r="X114" s="286">
        <f t="shared" si="30"/>
        <v>5</v>
      </c>
      <c r="Y114" s="286">
        <f t="shared" si="30"/>
        <v>7</v>
      </c>
      <c r="Z114" s="286">
        <f t="shared" si="30"/>
        <v>6</v>
      </c>
      <c r="AA114" s="286">
        <f t="shared" si="30"/>
        <v>4</v>
      </c>
      <c r="AB114" s="286">
        <f t="shared" si="30"/>
        <v>5</v>
      </c>
      <c r="AC114" s="286">
        <f t="shared" si="30"/>
        <v>3</v>
      </c>
      <c r="AD114" s="286">
        <f t="shared" si="30"/>
        <v>0</v>
      </c>
      <c r="AE114" s="287">
        <f t="shared" si="30"/>
        <v>0</v>
      </c>
      <c r="AF114" s="307" t="s">
        <v>0</v>
      </c>
      <c r="AG114" s="308" t="s">
        <v>747</v>
      </c>
      <c r="AH114" s="266"/>
    </row>
    <row r="115" spans="1:34" ht="15" customHeight="1">
      <c r="A115" s="289"/>
      <c r="B115" s="290"/>
      <c r="C115" s="284" t="s">
        <v>158</v>
      </c>
      <c r="D115" s="309" t="s">
        <v>749</v>
      </c>
      <c r="E115" s="310" t="s">
        <v>498</v>
      </c>
      <c r="F115" s="310" t="s">
        <v>498</v>
      </c>
      <c r="G115" s="310" t="s">
        <v>498</v>
      </c>
      <c r="H115" s="310" t="s">
        <v>498</v>
      </c>
      <c r="I115" s="310" t="s">
        <v>498</v>
      </c>
      <c r="J115" s="310" t="s">
        <v>498</v>
      </c>
      <c r="K115" s="310" t="s">
        <v>498</v>
      </c>
      <c r="L115" s="310" t="s">
        <v>498</v>
      </c>
      <c r="M115" s="310" t="s">
        <v>498</v>
      </c>
      <c r="N115" s="310" t="s">
        <v>498</v>
      </c>
      <c r="O115" s="310" t="s">
        <v>498</v>
      </c>
      <c r="P115" s="310" t="s">
        <v>498</v>
      </c>
      <c r="Q115" s="310" t="s">
        <v>498</v>
      </c>
      <c r="R115" s="310" t="s">
        <v>498</v>
      </c>
      <c r="S115" s="310" t="s">
        <v>498</v>
      </c>
      <c r="T115" s="310" t="s">
        <v>498</v>
      </c>
      <c r="U115" s="310" t="s">
        <v>498</v>
      </c>
      <c r="V115" s="310" t="s">
        <v>498</v>
      </c>
      <c r="W115" s="310" t="s">
        <v>498</v>
      </c>
      <c r="X115" s="310" t="s">
        <v>498</v>
      </c>
      <c r="Y115" s="310" t="s">
        <v>498</v>
      </c>
      <c r="Z115" s="310" t="s">
        <v>498</v>
      </c>
      <c r="AA115" s="310" t="s">
        <v>498</v>
      </c>
      <c r="AB115" s="310" t="s">
        <v>498</v>
      </c>
      <c r="AC115" s="310" t="s">
        <v>498</v>
      </c>
      <c r="AD115" s="310" t="s">
        <v>498</v>
      </c>
      <c r="AE115" s="310" t="s">
        <v>498</v>
      </c>
      <c r="AF115" s="307" t="s">
        <v>158</v>
      </c>
      <c r="AG115" s="308"/>
      <c r="AH115" s="266"/>
    </row>
    <row r="116" spans="1:34" ht="15" customHeight="1">
      <c r="A116" s="289"/>
      <c r="B116" s="290"/>
      <c r="C116" s="284" t="s">
        <v>159</v>
      </c>
      <c r="D116" s="285">
        <f>J116+K116+L116+M116+N116+O116+P116+Q116+R116+S116+T116+U116+V116+W116+X116+Y116+Z116+AA116+AB116+AC116+AD116+AE116</f>
        <v>68</v>
      </c>
      <c r="E116" s="286" t="s">
        <v>218</v>
      </c>
      <c r="F116" s="286" t="s">
        <v>218</v>
      </c>
      <c r="G116" s="286" t="s">
        <v>218</v>
      </c>
      <c r="H116" s="286" t="s">
        <v>218</v>
      </c>
      <c r="I116" s="286" t="s">
        <v>218</v>
      </c>
      <c r="J116" s="286">
        <f>SUM(E116:I116)</f>
        <v>0</v>
      </c>
      <c r="K116" s="286" t="s">
        <v>218</v>
      </c>
      <c r="L116" s="286" t="s">
        <v>218</v>
      </c>
      <c r="M116" s="286" t="s">
        <v>218</v>
      </c>
      <c r="N116" s="286" t="s">
        <v>218</v>
      </c>
      <c r="O116" s="286" t="s">
        <v>218</v>
      </c>
      <c r="P116" s="286">
        <v>2</v>
      </c>
      <c r="Q116" s="286">
        <v>2</v>
      </c>
      <c r="R116" s="286">
        <v>1</v>
      </c>
      <c r="S116" s="286">
        <v>1</v>
      </c>
      <c r="T116" s="286">
        <v>4</v>
      </c>
      <c r="U116" s="286">
        <v>11</v>
      </c>
      <c r="V116" s="286">
        <v>8</v>
      </c>
      <c r="W116" s="286">
        <v>9</v>
      </c>
      <c r="X116" s="286">
        <v>5</v>
      </c>
      <c r="Y116" s="286">
        <v>7</v>
      </c>
      <c r="Z116" s="286">
        <v>6</v>
      </c>
      <c r="AA116" s="286">
        <v>4</v>
      </c>
      <c r="AB116" s="286">
        <v>5</v>
      </c>
      <c r="AC116" s="286">
        <v>3</v>
      </c>
      <c r="AD116" s="286">
        <v>0</v>
      </c>
      <c r="AE116" s="287" t="s">
        <v>218</v>
      </c>
      <c r="AF116" s="307" t="s">
        <v>159</v>
      </c>
      <c r="AG116" s="308"/>
      <c r="AH116" s="266"/>
    </row>
    <row r="117" spans="1:34" ht="6" customHeight="1">
      <c r="A117" s="289"/>
      <c r="B117" s="290"/>
      <c r="C117" s="284"/>
      <c r="D117" s="285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7"/>
      <c r="AF117" s="307"/>
      <c r="AG117" s="308"/>
      <c r="AH117" s="266"/>
    </row>
    <row r="118" spans="1:34" ht="15" customHeight="1">
      <c r="A118" s="295" t="s">
        <v>750</v>
      </c>
      <c r="B118" s="296" t="s">
        <v>751</v>
      </c>
      <c r="C118" s="284" t="s">
        <v>0</v>
      </c>
      <c r="D118" s="285">
        <f>J118+K118+L118+M118+N118+O118+P118+Q118+R118+S118+T118+U118+V118+W118+X118+Y118+Z118+AA118+AB118+AC118+AD118+AE118</f>
        <v>30</v>
      </c>
      <c r="E118" s="286">
        <f aca="true" t="shared" si="31" ref="E118:AE118">E119+E120</f>
        <v>0</v>
      </c>
      <c r="F118" s="286">
        <f t="shared" si="31"/>
        <v>0</v>
      </c>
      <c r="G118" s="286">
        <f t="shared" si="31"/>
        <v>0</v>
      </c>
      <c r="H118" s="286">
        <f t="shared" si="31"/>
        <v>0</v>
      </c>
      <c r="I118" s="286">
        <f t="shared" si="31"/>
        <v>0</v>
      </c>
      <c r="J118" s="286">
        <f t="shared" si="31"/>
        <v>0</v>
      </c>
      <c r="K118" s="286">
        <f t="shared" si="31"/>
        <v>0</v>
      </c>
      <c r="L118" s="286">
        <f t="shared" si="31"/>
        <v>0</v>
      </c>
      <c r="M118" s="286">
        <f t="shared" si="31"/>
        <v>0</v>
      </c>
      <c r="N118" s="286">
        <f t="shared" si="31"/>
        <v>0</v>
      </c>
      <c r="O118" s="286">
        <f t="shared" si="31"/>
        <v>0</v>
      </c>
      <c r="P118" s="286">
        <f t="shared" si="31"/>
        <v>0</v>
      </c>
      <c r="Q118" s="286">
        <f t="shared" si="31"/>
        <v>3</v>
      </c>
      <c r="R118" s="286">
        <f t="shared" si="31"/>
        <v>0</v>
      </c>
      <c r="S118" s="286">
        <f t="shared" si="31"/>
        <v>1</v>
      </c>
      <c r="T118" s="286">
        <f t="shared" si="31"/>
        <v>2</v>
      </c>
      <c r="U118" s="286">
        <f t="shared" si="31"/>
        <v>4</v>
      </c>
      <c r="V118" s="286">
        <f t="shared" si="31"/>
        <v>7</v>
      </c>
      <c r="W118" s="286">
        <f t="shared" si="31"/>
        <v>0</v>
      </c>
      <c r="X118" s="286">
        <f t="shared" si="31"/>
        <v>2</v>
      </c>
      <c r="Y118" s="286">
        <f t="shared" si="31"/>
        <v>3</v>
      </c>
      <c r="Z118" s="286">
        <f t="shared" si="31"/>
        <v>5</v>
      </c>
      <c r="AA118" s="286">
        <f t="shared" si="31"/>
        <v>0</v>
      </c>
      <c r="AB118" s="286">
        <f t="shared" si="31"/>
        <v>1</v>
      </c>
      <c r="AC118" s="286">
        <f t="shared" si="31"/>
        <v>2</v>
      </c>
      <c r="AD118" s="286">
        <f t="shared" si="31"/>
        <v>0</v>
      </c>
      <c r="AE118" s="287">
        <f t="shared" si="31"/>
        <v>0</v>
      </c>
      <c r="AF118" s="307" t="s">
        <v>0</v>
      </c>
      <c r="AG118" s="308" t="s">
        <v>750</v>
      </c>
      <c r="AH118" s="266"/>
    </row>
    <row r="119" spans="1:34" ht="15" customHeight="1">
      <c r="A119" s="289"/>
      <c r="B119" s="290"/>
      <c r="C119" s="284" t="s">
        <v>158</v>
      </c>
      <c r="D119" s="309" t="s">
        <v>283</v>
      </c>
      <c r="E119" s="310" t="s">
        <v>498</v>
      </c>
      <c r="F119" s="310" t="s">
        <v>498</v>
      </c>
      <c r="G119" s="310" t="s">
        <v>498</v>
      </c>
      <c r="H119" s="310" t="s">
        <v>498</v>
      </c>
      <c r="I119" s="310" t="s">
        <v>498</v>
      </c>
      <c r="J119" s="310" t="s">
        <v>498</v>
      </c>
      <c r="K119" s="310" t="s">
        <v>498</v>
      </c>
      <c r="L119" s="310" t="s">
        <v>498</v>
      </c>
      <c r="M119" s="310" t="s">
        <v>498</v>
      </c>
      <c r="N119" s="310" t="s">
        <v>498</v>
      </c>
      <c r="O119" s="310" t="s">
        <v>498</v>
      </c>
      <c r="P119" s="310" t="s">
        <v>498</v>
      </c>
      <c r="Q119" s="310" t="s">
        <v>498</v>
      </c>
      <c r="R119" s="310" t="s">
        <v>498</v>
      </c>
      <c r="S119" s="310" t="s">
        <v>498</v>
      </c>
      <c r="T119" s="310" t="s">
        <v>498</v>
      </c>
      <c r="U119" s="310" t="s">
        <v>498</v>
      </c>
      <c r="V119" s="310" t="s">
        <v>498</v>
      </c>
      <c r="W119" s="310" t="s">
        <v>498</v>
      </c>
      <c r="X119" s="310" t="s">
        <v>498</v>
      </c>
      <c r="Y119" s="310" t="s">
        <v>498</v>
      </c>
      <c r="Z119" s="310" t="s">
        <v>498</v>
      </c>
      <c r="AA119" s="310" t="s">
        <v>498</v>
      </c>
      <c r="AB119" s="310" t="s">
        <v>498</v>
      </c>
      <c r="AC119" s="310" t="s">
        <v>498</v>
      </c>
      <c r="AD119" s="310" t="s">
        <v>498</v>
      </c>
      <c r="AE119" s="310" t="s">
        <v>498</v>
      </c>
      <c r="AF119" s="307" t="s">
        <v>158</v>
      </c>
      <c r="AG119" s="308"/>
      <c r="AH119" s="266"/>
    </row>
    <row r="120" spans="1:34" ht="15" customHeight="1">
      <c r="A120" s="289"/>
      <c r="B120" s="290"/>
      <c r="C120" s="284" t="s">
        <v>159</v>
      </c>
      <c r="D120" s="285">
        <f>J120+K120+L120+M120+N120+O120+P120+Q120+R120+S120+T120+U120+V120+W120+X120+Y120+Z120+AA120+AB120+AC120+AD120+AE120</f>
        <v>30</v>
      </c>
      <c r="E120" s="286" t="s">
        <v>218</v>
      </c>
      <c r="F120" s="286" t="s">
        <v>218</v>
      </c>
      <c r="G120" s="286" t="s">
        <v>218</v>
      </c>
      <c r="H120" s="286" t="s">
        <v>218</v>
      </c>
      <c r="I120" s="286" t="s">
        <v>218</v>
      </c>
      <c r="J120" s="286">
        <f>SUM(E120:I120)</f>
        <v>0</v>
      </c>
      <c r="K120" s="286" t="s">
        <v>218</v>
      </c>
      <c r="L120" s="286" t="s">
        <v>218</v>
      </c>
      <c r="M120" s="286" t="s">
        <v>218</v>
      </c>
      <c r="N120" s="286" t="s">
        <v>218</v>
      </c>
      <c r="O120" s="286" t="s">
        <v>218</v>
      </c>
      <c r="P120" s="286" t="s">
        <v>218</v>
      </c>
      <c r="Q120" s="286">
        <v>3</v>
      </c>
      <c r="R120" s="286" t="s">
        <v>218</v>
      </c>
      <c r="S120" s="286">
        <v>1</v>
      </c>
      <c r="T120" s="286">
        <v>2</v>
      </c>
      <c r="U120" s="286">
        <v>4</v>
      </c>
      <c r="V120" s="286">
        <v>7</v>
      </c>
      <c r="W120" s="286">
        <v>0</v>
      </c>
      <c r="X120" s="286">
        <v>2</v>
      </c>
      <c r="Y120" s="286">
        <v>3</v>
      </c>
      <c r="Z120" s="286">
        <v>5</v>
      </c>
      <c r="AA120" s="286">
        <v>0</v>
      </c>
      <c r="AB120" s="286">
        <v>1</v>
      </c>
      <c r="AC120" s="286">
        <v>2</v>
      </c>
      <c r="AD120" s="286" t="s">
        <v>218</v>
      </c>
      <c r="AE120" s="287" t="s">
        <v>218</v>
      </c>
      <c r="AF120" s="307" t="s">
        <v>159</v>
      </c>
      <c r="AG120" s="308"/>
      <c r="AH120" s="266"/>
    </row>
    <row r="121" spans="1:34" ht="6" customHeight="1">
      <c r="A121" s="289"/>
      <c r="B121" s="290"/>
      <c r="C121" s="284"/>
      <c r="D121" s="285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7"/>
      <c r="AF121" s="307"/>
      <c r="AG121" s="308"/>
      <c r="AH121" s="266"/>
    </row>
    <row r="122" spans="1:34" ht="15" customHeight="1">
      <c r="A122" s="295" t="s">
        <v>752</v>
      </c>
      <c r="B122" s="296" t="s">
        <v>753</v>
      </c>
      <c r="C122" s="284" t="s">
        <v>0</v>
      </c>
      <c r="D122" s="285">
        <f>J122+K122+L122+M122+N122+O122+P122+Q122+R122+S122+T122+U122+V122+W122+X122+Y122+Z122+AA122+AB122+AC122+AD122+AE122</f>
        <v>74</v>
      </c>
      <c r="E122" s="286">
        <f aca="true" t="shared" si="32" ref="E122:AE122">E123+E124</f>
        <v>0</v>
      </c>
      <c r="F122" s="286">
        <f t="shared" si="32"/>
        <v>0</v>
      </c>
      <c r="G122" s="286">
        <f t="shared" si="32"/>
        <v>0</v>
      </c>
      <c r="H122" s="286">
        <f t="shared" si="32"/>
        <v>0</v>
      </c>
      <c r="I122" s="286">
        <f t="shared" si="32"/>
        <v>0</v>
      </c>
      <c r="J122" s="286">
        <f t="shared" si="32"/>
        <v>0</v>
      </c>
      <c r="K122" s="286">
        <f t="shared" si="32"/>
        <v>0</v>
      </c>
      <c r="L122" s="286">
        <f t="shared" si="32"/>
        <v>0</v>
      </c>
      <c r="M122" s="286">
        <f t="shared" si="32"/>
        <v>0</v>
      </c>
      <c r="N122" s="286">
        <f t="shared" si="32"/>
        <v>0</v>
      </c>
      <c r="O122" s="286">
        <f t="shared" si="32"/>
        <v>0</v>
      </c>
      <c r="P122" s="286">
        <f t="shared" si="32"/>
        <v>0</v>
      </c>
      <c r="Q122" s="286">
        <f t="shared" si="32"/>
        <v>0</v>
      </c>
      <c r="R122" s="286">
        <f t="shared" si="32"/>
        <v>0</v>
      </c>
      <c r="S122" s="286">
        <f t="shared" si="32"/>
        <v>0</v>
      </c>
      <c r="T122" s="286">
        <f t="shared" si="32"/>
        <v>0</v>
      </c>
      <c r="U122" s="286">
        <f t="shared" si="32"/>
        <v>0</v>
      </c>
      <c r="V122" s="286">
        <f t="shared" si="32"/>
        <v>1</v>
      </c>
      <c r="W122" s="286">
        <f t="shared" si="32"/>
        <v>5</v>
      </c>
      <c r="X122" s="286">
        <f t="shared" si="32"/>
        <v>4</v>
      </c>
      <c r="Y122" s="286">
        <f t="shared" si="32"/>
        <v>9</v>
      </c>
      <c r="Z122" s="286">
        <f t="shared" si="32"/>
        <v>21</v>
      </c>
      <c r="AA122" s="286">
        <f t="shared" si="32"/>
        <v>21</v>
      </c>
      <c r="AB122" s="286">
        <f t="shared" si="32"/>
        <v>10</v>
      </c>
      <c r="AC122" s="286">
        <f t="shared" si="32"/>
        <v>3</v>
      </c>
      <c r="AD122" s="286">
        <f t="shared" si="32"/>
        <v>0</v>
      </c>
      <c r="AE122" s="287">
        <f t="shared" si="32"/>
        <v>0</v>
      </c>
      <c r="AF122" s="307" t="s">
        <v>0</v>
      </c>
      <c r="AG122" s="308" t="s">
        <v>752</v>
      </c>
      <c r="AH122" s="266"/>
    </row>
    <row r="123" spans="1:34" ht="15" customHeight="1">
      <c r="A123" s="289"/>
      <c r="B123" s="290"/>
      <c r="C123" s="284" t="s">
        <v>158</v>
      </c>
      <c r="D123" s="285">
        <f>J123+K123+L123+M123+N123+O123+P123+Q123+R123+S123+T123+U123+V123+W123+X123+Y123+Z123+AA123+AB123+AC123+AD123+AE123</f>
        <v>74</v>
      </c>
      <c r="E123" s="286" t="s">
        <v>218</v>
      </c>
      <c r="F123" s="286" t="s">
        <v>218</v>
      </c>
      <c r="G123" s="286" t="s">
        <v>218</v>
      </c>
      <c r="H123" s="286" t="s">
        <v>218</v>
      </c>
      <c r="I123" s="286" t="s">
        <v>218</v>
      </c>
      <c r="J123" s="286">
        <f>SUM(E123:I123)</f>
        <v>0</v>
      </c>
      <c r="K123" s="286" t="s">
        <v>218</v>
      </c>
      <c r="L123" s="286" t="s">
        <v>218</v>
      </c>
      <c r="M123" s="286" t="s">
        <v>218</v>
      </c>
      <c r="N123" s="286" t="s">
        <v>218</v>
      </c>
      <c r="O123" s="286" t="s">
        <v>218</v>
      </c>
      <c r="P123" s="286" t="s">
        <v>218</v>
      </c>
      <c r="Q123" s="286" t="s">
        <v>218</v>
      </c>
      <c r="R123" s="286" t="s">
        <v>218</v>
      </c>
      <c r="S123" s="286" t="s">
        <v>218</v>
      </c>
      <c r="T123" s="286">
        <v>0</v>
      </c>
      <c r="U123" s="286">
        <v>0</v>
      </c>
      <c r="V123" s="286">
        <v>1</v>
      </c>
      <c r="W123" s="286">
        <v>5</v>
      </c>
      <c r="X123" s="286">
        <v>4</v>
      </c>
      <c r="Y123" s="286">
        <v>9</v>
      </c>
      <c r="Z123" s="286">
        <v>21</v>
      </c>
      <c r="AA123" s="286">
        <v>21</v>
      </c>
      <c r="AB123" s="286">
        <v>10</v>
      </c>
      <c r="AC123" s="286">
        <v>3</v>
      </c>
      <c r="AD123" s="286" t="s">
        <v>218</v>
      </c>
      <c r="AE123" s="287" t="s">
        <v>218</v>
      </c>
      <c r="AF123" s="307" t="s">
        <v>158</v>
      </c>
      <c r="AG123" s="308"/>
      <c r="AH123" s="266"/>
    </row>
    <row r="124" spans="1:34" ht="15" customHeight="1">
      <c r="A124" s="289"/>
      <c r="B124" s="290"/>
      <c r="C124" s="284" t="s">
        <v>159</v>
      </c>
      <c r="D124" s="309" t="s">
        <v>283</v>
      </c>
      <c r="E124" s="310" t="s">
        <v>498</v>
      </c>
      <c r="F124" s="310" t="s">
        <v>498</v>
      </c>
      <c r="G124" s="310" t="s">
        <v>498</v>
      </c>
      <c r="H124" s="310" t="s">
        <v>498</v>
      </c>
      <c r="I124" s="310" t="s">
        <v>498</v>
      </c>
      <c r="J124" s="310" t="s">
        <v>498</v>
      </c>
      <c r="K124" s="310" t="s">
        <v>498</v>
      </c>
      <c r="L124" s="310" t="s">
        <v>498</v>
      </c>
      <c r="M124" s="310" t="s">
        <v>498</v>
      </c>
      <c r="N124" s="310" t="s">
        <v>498</v>
      </c>
      <c r="O124" s="310" t="s">
        <v>498</v>
      </c>
      <c r="P124" s="310" t="s">
        <v>498</v>
      </c>
      <c r="Q124" s="310" t="s">
        <v>498</v>
      </c>
      <c r="R124" s="310" t="s">
        <v>498</v>
      </c>
      <c r="S124" s="310" t="s">
        <v>498</v>
      </c>
      <c r="T124" s="310" t="s">
        <v>498</v>
      </c>
      <c r="U124" s="310" t="s">
        <v>498</v>
      </c>
      <c r="V124" s="310" t="s">
        <v>498</v>
      </c>
      <c r="W124" s="310" t="s">
        <v>498</v>
      </c>
      <c r="X124" s="310" t="s">
        <v>498</v>
      </c>
      <c r="Y124" s="310" t="s">
        <v>498</v>
      </c>
      <c r="Z124" s="310" t="s">
        <v>498</v>
      </c>
      <c r="AA124" s="310" t="s">
        <v>498</v>
      </c>
      <c r="AB124" s="310" t="s">
        <v>498</v>
      </c>
      <c r="AC124" s="310" t="s">
        <v>498</v>
      </c>
      <c r="AD124" s="310" t="s">
        <v>498</v>
      </c>
      <c r="AE124" s="310" t="s">
        <v>498</v>
      </c>
      <c r="AF124" s="307" t="s">
        <v>159</v>
      </c>
      <c r="AG124" s="308"/>
      <c r="AH124" s="266"/>
    </row>
    <row r="125" spans="1:34" ht="6" customHeight="1">
      <c r="A125" s="289"/>
      <c r="B125" s="290"/>
      <c r="C125" s="284"/>
      <c r="D125" s="285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7"/>
      <c r="AF125" s="307"/>
      <c r="AG125" s="308"/>
      <c r="AH125" s="266"/>
    </row>
    <row r="126" spans="1:34" ht="15" customHeight="1">
      <c r="A126" s="295" t="s">
        <v>754</v>
      </c>
      <c r="B126" s="296" t="s">
        <v>755</v>
      </c>
      <c r="C126" s="284" t="s">
        <v>0</v>
      </c>
      <c r="D126" s="285">
        <f>J126+K126+L126+M126+N126+O126+P126+Q126+R126+S126+T126+U126+V126+W126+X126+Y126+Z126+AA126+AB126+AC126+AD126+AE126</f>
        <v>63</v>
      </c>
      <c r="E126" s="286">
        <f aca="true" t="shared" si="33" ref="E126:AE126">E127+E128</f>
        <v>0</v>
      </c>
      <c r="F126" s="286">
        <f t="shared" si="33"/>
        <v>0</v>
      </c>
      <c r="G126" s="286">
        <f t="shared" si="33"/>
        <v>0</v>
      </c>
      <c r="H126" s="286">
        <f t="shared" si="33"/>
        <v>0</v>
      </c>
      <c r="I126" s="286">
        <f t="shared" si="33"/>
        <v>0</v>
      </c>
      <c r="J126" s="286">
        <f t="shared" si="33"/>
        <v>0</v>
      </c>
      <c r="K126" s="286">
        <f t="shared" si="33"/>
        <v>0</v>
      </c>
      <c r="L126" s="286">
        <f t="shared" si="33"/>
        <v>0</v>
      </c>
      <c r="M126" s="286">
        <f t="shared" si="33"/>
        <v>0</v>
      </c>
      <c r="N126" s="286">
        <f t="shared" si="33"/>
        <v>0</v>
      </c>
      <c r="O126" s="286">
        <f t="shared" si="33"/>
        <v>0</v>
      </c>
      <c r="P126" s="286">
        <f t="shared" si="33"/>
        <v>0</v>
      </c>
      <c r="Q126" s="286">
        <f t="shared" si="33"/>
        <v>0</v>
      </c>
      <c r="R126" s="286">
        <f t="shared" si="33"/>
        <v>0</v>
      </c>
      <c r="S126" s="286">
        <f t="shared" si="33"/>
        <v>0</v>
      </c>
      <c r="T126" s="286">
        <f t="shared" si="33"/>
        <v>0</v>
      </c>
      <c r="U126" s="286">
        <f t="shared" si="33"/>
        <v>3</v>
      </c>
      <c r="V126" s="286">
        <f t="shared" si="33"/>
        <v>3</v>
      </c>
      <c r="W126" s="286">
        <f t="shared" si="33"/>
        <v>3</v>
      </c>
      <c r="X126" s="286">
        <f t="shared" si="33"/>
        <v>6</v>
      </c>
      <c r="Y126" s="286">
        <f t="shared" si="33"/>
        <v>9</v>
      </c>
      <c r="Z126" s="286">
        <f t="shared" si="33"/>
        <v>15</v>
      </c>
      <c r="AA126" s="286">
        <f t="shared" si="33"/>
        <v>13</v>
      </c>
      <c r="AB126" s="286">
        <f t="shared" si="33"/>
        <v>10</v>
      </c>
      <c r="AC126" s="286">
        <f t="shared" si="33"/>
        <v>1</v>
      </c>
      <c r="AD126" s="286">
        <f t="shared" si="33"/>
        <v>0</v>
      </c>
      <c r="AE126" s="287">
        <f t="shared" si="33"/>
        <v>0</v>
      </c>
      <c r="AF126" s="307" t="s">
        <v>0</v>
      </c>
      <c r="AG126" s="308" t="s">
        <v>754</v>
      </c>
      <c r="AH126" s="266"/>
    </row>
    <row r="127" spans="1:34" ht="15" customHeight="1">
      <c r="A127" s="289"/>
      <c r="B127" s="290"/>
      <c r="C127" s="284" t="s">
        <v>158</v>
      </c>
      <c r="D127" s="285">
        <f>J127+K127+L127+M127+N127+O127+P127+Q127+R127+S127+T127+U127+V127+W127+X127+Y127+Z127+AA127+AB127+AC127+AD127+AE127</f>
        <v>41</v>
      </c>
      <c r="E127" s="286" t="s">
        <v>218</v>
      </c>
      <c r="F127" s="286" t="s">
        <v>218</v>
      </c>
      <c r="G127" s="286" t="s">
        <v>218</v>
      </c>
      <c r="H127" s="286" t="s">
        <v>218</v>
      </c>
      <c r="I127" s="286" t="s">
        <v>218</v>
      </c>
      <c r="J127" s="286">
        <f>SUM(E127:I127)</f>
        <v>0</v>
      </c>
      <c r="K127" s="286" t="s">
        <v>218</v>
      </c>
      <c r="L127" s="286" t="s">
        <v>218</v>
      </c>
      <c r="M127" s="286" t="s">
        <v>218</v>
      </c>
      <c r="N127" s="286" t="s">
        <v>218</v>
      </c>
      <c r="O127" s="286" t="s">
        <v>218</v>
      </c>
      <c r="P127" s="286" t="s">
        <v>218</v>
      </c>
      <c r="Q127" s="286" t="s">
        <v>218</v>
      </c>
      <c r="R127" s="286" t="s">
        <v>218</v>
      </c>
      <c r="S127" s="286" t="s">
        <v>218</v>
      </c>
      <c r="T127" s="286">
        <v>0</v>
      </c>
      <c r="U127" s="286">
        <v>3</v>
      </c>
      <c r="V127" s="286">
        <v>0</v>
      </c>
      <c r="W127" s="286">
        <v>1</v>
      </c>
      <c r="X127" s="286">
        <v>4</v>
      </c>
      <c r="Y127" s="286">
        <v>8</v>
      </c>
      <c r="Z127" s="286">
        <v>13</v>
      </c>
      <c r="AA127" s="286">
        <v>7</v>
      </c>
      <c r="AB127" s="286">
        <v>5</v>
      </c>
      <c r="AC127" s="286">
        <v>0</v>
      </c>
      <c r="AD127" s="286">
        <v>0</v>
      </c>
      <c r="AE127" s="287" t="s">
        <v>218</v>
      </c>
      <c r="AF127" s="307" t="s">
        <v>158</v>
      </c>
      <c r="AG127" s="308"/>
      <c r="AH127" s="266"/>
    </row>
    <row r="128" spans="1:34" ht="15" customHeight="1">
      <c r="A128" s="289"/>
      <c r="B128" s="290"/>
      <c r="C128" s="284" t="s">
        <v>159</v>
      </c>
      <c r="D128" s="285">
        <f>J128+K128+L128+M128+N128+O128+P128+Q128+R128+S128+T128+U128+V128+W128+X128+Y128+Z128+AA128+AB128+AC128+AD128+AE128</f>
        <v>22</v>
      </c>
      <c r="E128" s="286" t="s">
        <v>218</v>
      </c>
      <c r="F128" s="286" t="s">
        <v>218</v>
      </c>
      <c r="G128" s="286" t="s">
        <v>218</v>
      </c>
      <c r="H128" s="286" t="s">
        <v>218</v>
      </c>
      <c r="I128" s="286" t="s">
        <v>218</v>
      </c>
      <c r="J128" s="286">
        <f>SUM(E128:I128)</f>
        <v>0</v>
      </c>
      <c r="K128" s="286" t="s">
        <v>218</v>
      </c>
      <c r="L128" s="286" t="s">
        <v>218</v>
      </c>
      <c r="M128" s="286" t="s">
        <v>218</v>
      </c>
      <c r="N128" s="286" t="s">
        <v>218</v>
      </c>
      <c r="O128" s="286" t="s">
        <v>218</v>
      </c>
      <c r="P128" s="286" t="s">
        <v>218</v>
      </c>
      <c r="Q128" s="286" t="s">
        <v>218</v>
      </c>
      <c r="R128" s="286" t="s">
        <v>218</v>
      </c>
      <c r="S128" s="286" t="s">
        <v>218</v>
      </c>
      <c r="T128" s="286">
        <v>0</v>
      </c>
      <c r="U128" s="286">
        <v>0</v>
      </c>
      <c r="V128" s="286">
        <v>3</v>
      </c>
      <c r="W128" s="286">
        <v>2</v>
      </c>
      <c r="X128" s="286">
        <v>2</v>
      </c>
      <c r="Y128" s="286">
        <v>1</v>
      </c>
      <c r="Z128" s="286">
        <v>2</v>
      </c>
      <c r="AA128" s="286">
        <v>6</v>
      </c>
      <c r="AB128" s="286">
        <v>5</v>
      </c>
      <c r="AC128" s="286">
        <v>1</v>
      </c>
      <c r="AD128" s="286">
        <v>0</v>
      </c>
      <c r="AE128" s="287" t="s">
        <v>218</v>
      </c>
      <c r="AF128" s="307" t="s">
        <v>159</v>
      </c>
      <c r="AG128" s="308"/>
      <c r="AH128" s="266"/>
    </row>
    <row r="129" spans="1:34" ht="6" customHeight="1">
      <c r="A129" s="289"/>
      <c r="B129" s="290"/>
      <c r="C129" s="284"/>
      <c r="D129" s="285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287"/>
      <c r="AF129" s="307"/>
      <c r="AG129" s="308"/>
      <c r="AH129" s="266"/>
    </row>
    <row r="130" spans="1:34" ht="15" customHeight="1">
      <c r="A130" s="295" t="s">
        <v>756</v>
      </c>
      <c r="B130" s="296" t="s">
        <v>499</v>
      </c>
      <c r="C130" s="284" t="s">
        <v>0</v>
      </c>
      <c r="D130" s="285">
        <f>J130+K130+L130+M130+N130+O130+P130+Q130+R130+S130+T130+U130+V130+W130+X130+Y130+Z130+AA130+AB130+AC130+AD130+AE130</f>
        <v>20</v>
      </c>
      <c r="E130" s="286">
        <f aca="true" t="shared" si="34" ref="E130:AE130">E131+E132</f>
        <v>0</v>
      </c>
      <c r="F130" s="286">
        <f t="shared" si="34"/>
        <v>0</v>
      </c>
      <c r="G130" s="286">
        <f t="shared" si="34"/>
        <v>0</v>
      </c>
      <c r="H130" s="286">
        <f t="shared" si="34"/>
        <v>0</v>
      </c>
      <c r="I130" s="286">
        <f t="shared" si="34"/>
        <v>0</v>
      </c>
      <c r="J130" s="286">
        <f t="shared" si="34"/>
        <v>0</v>
      </c>
      <c r="K130" s="286">
        <f t="shared" si="34"/>
        <v>0</v>
      </c>
      <c r="L130" s="286">
        <f t="shared" si="34"/>
        <v>0</v>
      </c>
      <c r="M130" s="286">
        <f t="shared" si="34"/>
        <v>0</v>
      </c>
      <c r="N130" s="286">
        <f t="shared" si="34"/>
        <v>1</v>
      </c>
      <c r="O130" s="286">
        <f t="shared" si="34"/>
        <v>2</v>
      </c>
      <c r="P130" s="286">
        <f t="shared" si="34"/>
        <v>0</v>
      </c>
      <c r="Q130" s="286">
        <f t="shared" si="34"/>
        <v>1</v>
      </c>
      <c r="R130" s="286">
        <f t="shared" si="34"/>
        <v>1</v>
      </c>
      <c r="S130" s="286">
        <f t="shared" si="34"/>
        <v>0</v>
      </c>
      <c r="T130" s="286">
        <f t="shared" si="34"/>
        <v>3</v>
      </c>
      <c r="U130" s="286">
        <f t="shared" si="34"/>
        <v>1</v>
      </c>
      <c r="V130" s="286">
        <f t="shared" si="34"/>
        <v>2</v>
      </c>
      <c r="W130" s="286">
        <f t="shared" si="34"/>
        <v>0</v>
      </c>
      <c r="X130" s="286">
        <f t="shared" si="34"/>
        <v>4</v>
      </c>
      <c r="Y130" s="286">
        <f t="shared" si="34"/>
        <v>1</v>
      </c>
      <c r="Z130" s="286">
        <f t="shared" si="34"/>
        <v>4</v>
      </c>
      <c r="AA130" s="286">
        <f t="shared" si="34"/>
        <v>0</v>
      </c>
      <c r="AB130" s="286">
        <f t="shared" si="34"/>
        <v>0</v>
      </c>
      <c r="AC130" s="286">
        <f t="shared" si="34"/>
        <v>0</v>
      </c>
      <c r="AD130" s="286">
        <f t="shared" si="34"/>
        <v>0</v>
      </c>
      <c r="AE130" s="287">
        <f t="shared" si="34"/>
        <v>0</v>
      </c>
      <c r="AF130" s="307" t="s">
        <v>0</v>
      </c>
      <c r="AG130" s="308" t="s">
        <v>537</v>
      </c>
      <c r="AH130" s="266"/>
    </row>
    <row r="131" spans="1:34" ht="15" customHeight="1">
      <c r="A131" s="289"/>
      <c r="B131" s="290"/>
      <c r="C131" s="284" t="s">
        <v>158</v>
      </c>
      <c r="D131" s="285">
        <f>J131+K131+L131+M131+N131+O131+P131+Q131+R131+S131+T131+U131+V131+W131+X131+Y131+Z131+AA131+AB131+AC131+AD131+AE131</f>
        <v>15</v>
      </c>
      <c r="E131" s="286" t="s">
        <v>218</v>
      </c>
      <c r="F131" s="286" t="s">
        <v>218</v>
      </c>
      <c r="G131" s="286" t="s">
        <v>218</v>
      </c>
      <c r="H131" s="286" t="s">
        <v>218</v>
      </c>
      <c r="I131" s="286" t="s">
        <v>218</v>
      </c>
      <c r="J131" s="286">
        <f>SUM(E131:I131)</f>
        <v>0</v>
      </c>
      <c r="K131" s="286" t="s">
        <v>218</v>
      </c>
      <c r="L131" s="286" t="s">
        <v>218</v>
      </c>
      <c r="M131" s="286" t="s">
        <v>218</v>
      </c>
      <c r="N131" s="286">
        <v>1</v>
      </c>
      <c r="O131" s="286">
        <v>2</v>
      </c>
      <c r="P131" s="286" t="s">
        <v>218</v>
      </c>
      <c r="Q131" s="286">
        <v>1</v>
      </c>
      <c r="R131" s="286">
        <v>1</v>
      </c>
      <c r="S131" s="286" t="s">
        <v>218</v>
      </c>
      <c r="T131" s="286">
        <v>1</v>
      </c>
      <c r="U131" s="286">
        <v>1</v>
      </c>
      <c r="V131" s="286">
        <v>2</v>
      </c>
      <c r="W131" s="286">
        <v>0</v>
      </c>
      <c r="X131" s="286">
        <v>3</v>
      </c>
      <c r="Y131" s="286">
        <v>0</v>
      </c>
      <c r="Z131" s="286">
        <v>3</v>
      </c>
      <c r="AA131" s="286">
        <v>0</v>
      </c>
      <c r="AB131" s="286">
        <v>0</v>
      </c>
      <c r="AC131" s="286" t="s">
        <v>218</v>
      </c>
      <c r="AD131" s="286" t="s">
        <v>218</v>
      </c>
      <c r="AE131" s="287" t="s">
        <v>218</v>
      </c>
      <c r="AF131" s="307" t="s">
        <v>158</v>
      </c>
      <c r="AG131" s="308"/>
      <c r="AH131" s="266"/>
    </row>
    <row r="132" spans="1:34" ht="15" customHeight="1">
      <c r="A132" s="289"/>
      <c r="B132" s="290"/>
      <c r="C132" s="284" t="s">
        <v>159</v>
      </c>
      <c r="D132" s="285">
        <f>J132+K132+L132+M132+N132+O132+P132+Q132+R132+S132+T132+U132+V132+W132+X132+Y132+Z132+AA132+AB132+AC132+AD132+AE132</f>
        <v>5</v>
      </c>
      <c r="E132" s="286" t="s">
        <v>218</v>
      </c>
      <c r="F132" s="286" t="s">
        <v>218</v>
      </c>
      <c r="G132" s="286" t="s">
        <v>218</v>
      </c>
      <c r="H132" s="286" t="s">
        <v>218</v>
      </c>
      <c r="I132" s="286" t="s">
        <v>218</v>
      </c>
      <c r="J132" s="286">
        <f>SUM(E132:I132)</f>
        <v>0</v>
      </c>
      <c r="K132" s="286" t="s">
        <v>218</v>
      </c>
      <c r="L132" s="286" t="s">
        <v>218</v>
      </c>
      <c r="M132" s="286" t="s">
        <v>218</v>
      </c>
      <c r="N132" s="286" t="s">
        <v>218</v>
      </c>
      <c r="O132" s="286" t="s">
        <v>218</v>
      </c>
      <c r="P132" s="286" t="s">
        <v>218</v>
      </c>
      <c r="Q132" s="286" t="s">
        <v>218</v>
      </c>
      <c r="R132" s="286" t="s">
        <v>218</v>
      </c>
      <c r="S132" s="286" t="s">
        <v>218</v>
      </c>
      <c r="T132" s="286">
        <v>2</v>
      </c>
      <c r="U132" s="286">
        <v>0</v>
      </c>
      <c r="V132" s="286">
        <v>0</v>
      </c>
      <c r="W132" s="286">
        <v>0</v>
      </c>
      <c r="X132" s="286">
        <v>1</v>
      </c>
      <c r="Y132" s="286">
        <v>1</v>
      </c>
      <c r="Z132" s="286">
        <v>1</v>
      </c>
      <c r="AA132" s="286">
        <v>0</v>
      </c>
      <c r="AB132" s="286">
        <v>0</v>
      </c>
      <c r="AC132" s="286" t="s">
        <v>218</v>
      </c>
      <c r="AD132" s="286" t="s">
        <v>218</v>
      </c>
      <c r="AE132" s="287" t="s">
        <v>218</v>
      </c>
      <c r="AF132" s="307" t="s">
        <v>159</v>
      </c>
      <c r="AG132" s="308"/>
      <c r="AH132" s="266"/>
    </row>
    <row r="133" spans="1:34" ht="6" customHeight="1">
      <c r="A133" s="289"/>
      <c r="B133" s="290"/>
      <c r="C133" s="284"/>
      <c r="D133" s="285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E133" s="287"/>
      <c r="AF133" s="307"/>
      <c r="AG133" s="308"/>
      <c r="AH133" s="266"/>
    </row>
    <row r="134" spans="1:34" ht="15" customHeight="1">
      <c r="A134" s="295" t="s">
        <v>538</v>
      </c>
      <c r="B134" s="296" t="s">
        <v>539</v>
      </c>
      <c r="C134" s="284" t="s">
        <v>0</v>
      </c>
      <c r="D134" s="285">
        <f>J134+K134+L134+M134+N134+O134+P134+Q134+R134+S134+T134+U134+V134+W134+X134+Y134+Z134+AA134+AB134+AC134+AD134+AE134</f>
        <v>91</v>
      </c>
      <c r="E134" s="286">
        <f aca="true" t="shared" si="35" ref="E134:AE134">E135+E136</f>
        <v>0</v>
      </c>
      <c r="F134" s="286">
        <f t="shared" si="35"/>
        <v>0</v>
      </c>
      <c r="G134" s="286">
        <f t="shared" si="35"/>
        <v>0</v>
      </c>
      <c r="H134" s="286">
        <f t="shared" si="35"/>
        <v>0</v>
      </c>
      <c r="I134" s="286">
        <f t="shared" si="35"/>
        <v>0</v>
      </c>
      <c r="J134" s="286">
        <f t="shared" si="35"/>
        <v>0</v>
      </c>
      <c r="K134" s="286">
        <f t="shared" si="35"/>
        <v>0</v>
      </c>
      <c r="L134" s="286">
        <f t="shared" si="35"/>
        <v>0</v>
      </c>
      <c r="M134" s="286">
        <f t="shared" si="35"/>
        <v>0</v>
      </c>
      <c r="N134" s="286">
        <f t="shared" si="35"/>
        <v>1</v>
      </c>
      <c r="O134" s="286">
        <f t="shared" si="35"/>
        <v>1</v>
      </c>
      <c r="P134" s="286">
        <f t="shared" si="35"/>
        <v>0</v>
      </c>
      <c r="Q134" s="286">
        <f t="shared" si="35"/>
        <v>0</v>
      </c>
      <c r="R134" s="286">
        <f t="shared" si="35"/>
        <v>1</v>
      </c>
      <c r="S134" s="286">
        <f t="shared" si="35"/>
        <v>3</v>
      </c>
      <c r="T134" s="286">
        <f t="shared" si="35"/>
        <v>1</v>
      </c>
      <c r="U134" s="286">
        <f t="shared" si="35"/>
        <v>5</v>
      </c>
      <c r="V134" s="286">
        <f t="shared" si="35"/>
        <v>6</v>
      </c>
      <c r="W134" s="286">
        <f t="shared" si="35"/>
        <v>7</v>
      </c>
      <c r="X134" s="286">
        <f t="shared" si="35"/>
        <v>11</v>
      </c>
      <c r="Y134" s="286">
        <f t="shared" si="35"/>
        <v>12</v>
      </c>
      <c r="Z134" s="286">
        <f t="shared" si="35"/>
        <v>20</v>
      </c>
      <c r="AA134" s="286">
        <f t="shared" si="35"/>
        <v>14</v>
      </c>
      <c r="AB134" s="286">
        <f t="shared" si="35"/>
        <v>7</v>
      </c>
      <c r="AC134" s="286">
        <f t="shared" si="35"/>
        <v>2</v>
      </c>
      <c r="AD134" s="286">
        <f t="shared" si="35"/>
        <v>0</v>
      </c>
      <c r="AE134" s="287">
        <f t="shared" si="35"/>
        <v>0</v>
      </c>
      <c r="AF134" s="307" t="s">
        <v>0</v>
      </c>
      <c r="AG134" s="308" t="s">
        <v>538</v>
      </c>
      <c r="AH134" s="266"/>
    </row>
    <row r="135" spans="1:34" ht="15" customHeight="1">
      <c r="A135" s="289"/>
      <c r="B135" s="290"/>
      <c r="C135" s="284" t="s">
        <v>158</v>
      </c>
      <c r="D135" s="285">
        <f>J135+K135+L135+M135+N135+O135+P135+Q135+R135+S135+T135+U135+V135+W135+X135+Y135+Z135+AA135+AB135+AC135+AD135+AE135</f>
        <v>54</v>
      </c>
      <c r="E135" s="324" t="s">
        <v>218</v>
      </c>
      <c r="F135" s="324" t="s">
        <v>218</v>
      </c>
      <c r="G135" s="324" t="s">
        <v>218</v>
      </c>
      <c r="H135" s="324" t="s">
        <v>218</v>
      </c>
      <c r="I135" s="324" t="s">
        <v>218</v>
      </c>
      <c r="J135" s="286">
        <f>SUM(E135:I135)</f>
        <v>0</v>
      </c>
      <c r="K135" s="324" t="s">
        <v>218</v>
      </c>
      <c r="L135" s="324" t="s">
        <v>218</v>
      </c>
      <c r="M135" s="324" t="s">
        <v>218</v>
      </c>
      <c r="N135" s="324">
        <v>1</v>
      </c>
      <c r="O135" s="324">
        <v>1</v>
      </c>
      <c r="P135" s="324" t="s">
        <v>218</v>
      </c>
      <c r="Q135" s="324" t="s">
        <v>218</v>
      </c>
      <c r="R135" s="324">
        <v>1</v>
      </c>
      <c r="S135" s="324">
        <v>1</v>
      </c>
      <c r="T135" s="324">
        <v>1</v>
      </c>
      <c r="U135" s="324">
        <v>4</v>
      </c>
      <c r="V135" s="324">
        <v>3</v>
      </c>
      <c r="W135" s="324">
        <v>3</v>
      </c>
      <c r="X135" s="324">
        <v>7</v>
      </c>
      <c r="Y135" s="324">
        <v>8</v>
      </c>
      <c r="Z135" s="324">
        <v>12</v>
      </c>
      <c r="AA135" s="324">
        <v>6</v>
      </c>
      <c r="AB135" s="324">
        <v>5</v>
      </c>
      <c r="AC135" s="324">
        <v>1</v>
      </c>
      <c r="AD135" s="324" t="s">
        <v>218</v>
      </c>
      <c r="AE135" s="324" t="s">
        <v>218</v>
      </c>
      <c r="AF135" s="307" t="s">
        <v>158</v>
      </c>
      <c r="AG135" s="308"/>
      <c r="AH135" s="266"/>
    </row>
    <row r="136" spans="1:34" ht="15" customHeight="1">
      <c r="A136" s="289"/>
      <c r="B136" s="290"/>
      <c r="C136" s="284" t="s">
        <v>159</v>
      </c>
      <c r="D136" s="285">
        <f>J136+K136+L136+M136+N136+O136+P136+Q136+R136+S136+T136+U136+V136+W136+X136+Y136+Z136+AA136+AB136+AC136+AD136+AE136</f>
        <v>37</v>
      </c>
      <c r="E136" s="324" t="s">
        <v>218</v>
      </c>
      <c r="F136" s="324" t="s">
        <v>218</v>
      </c>
      <c r="G136" s="324" t="s">
        <v>218</v>
      </c>
      <c r="H136" s="324" t="s">
        <v>218</v>
      </c>
      <c r="I136" s="324" t="s">
        <v>218</v>
      </c>
      <c r="J136" s="286">
        <f>SUM(E136:I136)</f>
        <v>0</v>
      </c>
      <c r="K136" s="324" t="s">
        <v>218</v>
      </c>
      <c r="L136" s="324" t="s">
        <v>218</v>
      </c>
      <c r="M136" s="324" t="s">
        <v>218</v>
      </c>
      <c r="N136" s="324" t="s">
        <v>218</v>
      </c>
      <c r="O136" s="324" t="s">
        <v>218</v>
      </c>
      <c r="P136" s="324" t="s">
        <v>218</v>
      </c>
      <c r="Q136" s="324" t="s">
        <v>218</v>
      </c>
      <c r="R136" s="324" t="s">
        <v>218</v>
      </c>
      <c r="S136" s="324">
        <v>2</v>
      </c>
      <c r="T136" s="324" t="s">
        <v>218</v>
      </c>
      <c r="U136" s="324">
        <v>1</v>
      </c>
      <c r="V136" s="324">
        <v>3</v>
      </c>
      <c r="W136" s="324">
        <v>4</v>
      </c>
      <c r="X136" s="324">
        <v>4</v>
      </c>
      <c r="Y136" s="324">
        <v>4</v>
      </c>
      <c r="Z136" s="324">
        <v>8</v>
      </c>
      <c r="AA136" s="324">
        <v>8</v>
      </c>
      <c r="AB136" s="324">
        <v>2</v>
      </c>
      <c r="AC136" s="324">
        <v>1</v>
      </c>
      <c r="AD136" s="324" t="s">
        <v>218</v>
      </c>
      <c r="AE136" s="324" t="s">
        <v>218</v>
      </c>
      <c r="AF136" s="307" t="s">
        <v>159</v>
      </c>
      <c r="AG136" s="308"/>
      <c r="AH136" s="266"/>
    </row>
    <row r="137" spans="1:34" ht="6" customHeight="1">
      <c r="A137" s="289"/>
      <c r="B137" s="290"/>
      <c r="C137" s="284"/>
      <c r="D137" s="285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7"/>
      <c r="AF137" s="307"/>
      <c r="AG137" s="308"/>
      <c r="AH137" s="266"/>
    </row>
    <row r="138" spans="1:34" ht="15" customHeight="1">
      <c r="A138" s="295" t="s">
        <v>540</v>
      </c>
      <c r="B138" s="296" t="s">
        <v>541</v>
      </c>
      <c r="C138" s="284" t="s">
        <v>0</v>
      </c>
      <c r="D138" s="285">
        <f>J138+K138+L138+M138+N138+O138+P138+Q138+R138+S138+T138+U138+V138+W138+X138+Y138+Z138+AA138+AB138+AC138+AD138+AE138</f>
        <v>81</v>
      </c>
      <c r="E138" s="286">
        <f aca="true" t="shared" si="36" ref="E138:AC138">E139+E140</f>
        <v>0</v>
      </c>
      <c r="F138" s="286">
        <f t="shared" si="36"/>
        <v>0</v>
      </c>
      <c r="G138" s="286">
        <f t="shared" si="36"/>
        <v>1</v>
      </c>
      <c r="H138" s="286">
        <f t="shared" si="36"/>
        <v>0</v>
      </c>
      <c r="I138" s="286">
        <f t="shared" si="36"/>
        <v>0</v>
      </c>
      <c r="J138" s="286">
        <f t="shared" si="36"/>
        <v>1</v>
      </c>
      <c r="K138" s="286">
        <f t="shared" si="36"/>
        <v>0</v>
      </c>
      <c r="L138" s="286">
        <f t="shared" si="36"/>
        <v>0</v>
      </c>
      <c r="M138" s="286">
        <f t="shared" si="36"/>
        <v>0</v>
      </c>
      <c r="N138" s="286">
        <f t="shared" si="36"/>
        <v>0</v>
      </c>
      <c r="O138" s="286">
        <f t="shared" si="36"/>
        <v>0</v>
      </c>
      <c r="P138" s="286">
        <f t="shared" si="36"/>
        <v>1</v>
      </c>
      <c r="Q138" s="286">
        <f t="shared" si="36"/>
        <v>1</v>
      </c>
      <c r="R138" s="286">
        <f t="shared" si="36"/>
        <v>1</v>
      </c>
      <c r="S138" s="286">
        <f t="shared" si="36"/>
        <v>1</v>
      </c>
      <c r="T138" s="286">
        <f t="shared" si="36"/>
        <v>2</v>
      </c>
      <c r="U138" s="286">
        <f t="shared" si="36"/>
        <v>7</v>
      </c>
      <c r="V138" s="286">
        <f t="shared" si="36"/>
        <v>9</v>
      </c>
      <c r="W138" s="286">
        <f t="shared" si="36"/>
        <v>11</v>
      </c>
      <c r="X138" s="286">
        <f t="shared" si="36"/>
        <v>11</v>
      </c>
      <c r="Y138" s="286">
        <f t="shared" si="36"/>
        <v>12</v>
      </c>
      <c r="Z138" s="286">
        <f t="shared" si="36"/>
        <v>11</v>
      </c>
      <c r="AA138" s="286">
        <f t="shared" si="36"/>
        <v>9</v>
      </c>
      <c r="AB138" s="286">
        <f t="shared" si="36"/>
        <v>2</v>
      </c>
      <c r="AC138" s="286">
        <f t="shared" si="36"/>
        <v>2</v>
      </c>
      <c r="AD138" s="286">
        <f>AD139+AD140</f>
        <v>0</v>
      </c>
      <c r="AE138" s="287">
        <f>AE139+AE140</f>
        <v>0</v>
      </c>
      <c r="AF138" s="307" t="s">
        <v>0</v>
      </c>
      <c r="AG138" s="308" t="s">
        <v>540</v>
      </c>
      <c r="AH138" s="266"/>
    </row>
    <row r="139" spans="1:34" ht="15" customHeight="1">
      <c r="A139" s="289"/>
      <c r="B139" s="290"/>
      <c r="C139" s="284" t="s">
        <v>158</v>
      </c>
      <c r="D139" s="285">
        <f>J139+K139+L139+M139+N139+O139+P139+Q139+R139+S139+T139+U139+V139+W139+X139+Y139+Z139+AA139+AB139+AC139+AD139+AE139</f>
        <v>49</v>
      </c>
      <c r="E139" s="286" t="s">
        <v>218</v>
      </c>
      <c r="F139" s="286" t="s">
        <v>218</v>
      </c>
      <c r="G139" s="286" t="s">
        <v>218</v>
      </c>
      <c r="H139" s="286" t="s">
        <v>218</v>
      </c>
      <c r="I139" s="286" t="s">
        <v>218</v>
      </c>
      <c r="J139" s="286">
        <f>SUM(E139:I139)</f>
        <v>0</v>
      </c>
      <c r="K139" s="286" t="s">
        <v>218</v>
      </c>
      <c r="L139" s="286" t="s">
        <v>218</v>
      </c>
      <c r="M139" s="286" t="s">
        <v>218</v>
      </c>
      <c r="N139" s="286" t="s">
        <v>218</v>
      </c>
      <c r="O139" s="286" t="s">
        <v>218</v>
      </c>
      <c r="P139" s="286" t="s">
        <v>218</v>
      </c>
      <c r="Q139" s="286" t="s">
        <v>218</v>
      </c>
      <c r="R139" s="286">
        <v>1</v>
      </c>
      <c r="S139" s="286" t="s">
        <v>218</v>
      </c>
      <c r="T139" s="286" t="s">
        <v>218</v>
      </c>
      <c r="U139" s="286">
        <v>4</v>
      </c>
      <c r="V139" s="286">
        <v>6</v>
      </c>
      <c r="W139" s="286">
        <v>6</v>
      </c>
      <c r="X139" s="286">
        <v>8</v>
      </c>
      <c r="Y139" s="286">
        <v>8</v>
      </c>
      <c r="Z139" s="286">
        <v>7</v>
      </c>
      <c r="AA139" s="286">
        <v>8</v>
      </c>
      <c r="AB139" s="286">
        <v>0</v>
      </c>
      <c r="AC139" s="286">
        <v>1</v>
      </c>
      <c r="AD139" s="286" t="s">
        <v>218</v>
      </c>
      <c r="AE139" s="287" t="s">
        <v>218</v>
      </c>
      <c r="AF139" s="307" t="s">
        <v>158</v>
      </c>
      <c r="AG139" s="308"/>
      <c r="AH139" s="266"/>
    </row>
    <row r="140" spans="1:34" ht="15" customHeight="1">
      <c r="A140" s="289"/>
      <c r="B140" s="290"/>
      <c r="C140" s="284" t="s">
        <v>159</v>
      </c>
      <c r="D140" s="285">
        <f>J140+K140+L140+M140+N140+O140+P140+Q140+R140+S140+T140+U140+V140+W140+X140+Y140+Z140+AA140+AB140+AC140+AD140+AE140</f>
        <v>32</v>
      </c>
      <c r="E140" s="286" t="s">
        <v>218</v>
      </c>
      <c r="F140" s="286" t="s">
        <v>218</v>
      </c>
      <c r="G140" s="286">
        <v>1</v>
      </c>
      <c r="H140" s="286" t="s">
        <v>218</v>
      </c>
      <c r="I140" s="286" t="s">
        <v>218</v>
      </c>
      <c r="J140" s="286">
        <f>SUM(E140:I140)</f>
        <v>1</v>
      </c>
      <c r="K140" s="286" t="s">
        <v>218</v>
      </c>
      <c r="L140" s="286" t="s">
        <v>218</v>
      </c>
      <c r="M140" s="286" t="s">
        <v>218</v>
      </c>
      <c r="N140" s="286" t="s">
        <v>218</v>
      </c>
      <c r="O140" s="286" t="s">
        <v>218</v>
      </c>
      <c r="P140" s="286">
        <v>1</v>
      </c>
      <c r="Q140" s="286">
        <v>1</v>
      </c>
      <c r="R140" s="286" t="s">
        <v>218</v>
      </c>
      <c r="S140" s="286">
        <v>1</v>
      </c>
      <c r="T140" s="286">
        <v>2</v>
      </c>
      <c r="U140" s="286">
        <v>3</v>
      </c>
      <c r="V140" s="286">
        <v>3</v>
      </c>
      <c r="W140" s="286">
        <v>5</v>
      </c>
      <c r="X140" s="286">
        <v>3</v>
      </c>
      <c r="Y140" s="286">
        <v>4</v>
      </c>
      <c r="Z140" s="286">
        <v>4</v>
      </c>
      <c r="AA140" s="286">
        <v>1</v>
      </c>
      <c r="AB140" s="286">
        <v>2</v>
      </c>
      <c r="AC140" s="286">
        <v>1</v>
      </c>
      <c r="AD140" s="286" t="s">
        <v>218</v>
      </c>
      <c r="AE140" s="287" t="s">
        <v>218</v>
      </c>
      <c r="AF140" s="307" t="s">
        <v>159</v>
      </c>
      <c r="AG140" s="308"/>
      <c r="AH140" s="266"/>
    </row>
    <row r="141" spans="1:34" ht="6" customHeight="1">
      <c r="A141" s="289"/>
      <c r="B141" s="290"/>
      <c r="C141" s="284"/>
      <c r="D141" s="285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7"/>
      <c r="AF141" s="307"/>
      <c r="AG141" s="308"/>
      <c r="AH141" s="266"/>
    </row>
    <row r="142" spans="1:34" ht="15" customHeight="1">
      <c r="A142" s="295" t="s">
        <v>542</v>
      </c>
      <c r="B142" s="296" t="s">
        <v>757</v>
      </c>
      <c r="C142" s="284" t="s">
        <v>0</v>
      </c>
      <c r="D142" s="285">
        <f>J142+K142+L142+M142+N142+O142+P142+Q142+R142+S142+T142+U142+V142+W142+X142+Y142+Z142+AA142+AB142+AC142+AD142+AE142</f>
        <v>40</v>
      </c>
      <c r="E142" s="286">
        <f aca="true" t="shared" si="37" ref="E142:AE142">E143+E144</f>
        <v>0</v>
      </c>
      <c r="F142" s="286">
        <f t="shared" si="37"/>
        <v>0</v>
      </c>
      <c r="G142" s="286">
        <f t="shared" si="37"/>
        <v>0</v>
      </c>
      <c r="H142" s="286">
        <f t="shared" si="37"/>
        <v>0</v>
      </c>
      <c r="I142" s="286">
        <f t="shared" si="37"/>
        <v>0</v>
      </c>
      <c r="J142" s="286">
        <f t="shared" si="37"/>
        <v>0</v>
      </c>
      <c r="K142" s="286">
        <f t="shared" si="37"/>
        <v>0</v>
      </c>
      <c r="L142" s="286">
        <f t="shared" si="37"/>
        <v>0</v>
      </c>
      <c r="M142" s="286">
        <f t="shared" si="37"/>
        <v>0</v>
      </c>
      <c r="N142" s="286">
        <f t="shared" si="37"/>
        <v>0</v>
      </c>
      <c r="O142" s="286">
        <f t="shared" si="37"/>
        <v>0</v>
      </c>
      <c r="P142" s="286">
        <f t="shared" si="37"/>
        <v>0</v>
      </c>
      <c r="Q142" s="286">
        <f t="shared" si="37"/>
        <v>0</v>
      </c>
      <c r="R142" s="286">
        <f t="shared" si="37"/>
        <v>0</v>
      </c>
      <c r="S142" s="286">
        <f t="shared" si="37"/>
        <v>0</v>
      </c>
      <c r="T142" s="286">
        <f t="shared" si="37"/>
        <v>0</v>
      </c>
      <c r="U142" s="286">
        <f t="shared" si="37"/>
        <v>2</v>
      </c>
      <c r="V142" s="286">
        <f t="shared" si="37"/>
        <v>2</v>
      </c>
      <c r="W142" s="286">
        <f t="shared" si="37"/>
        <v>3</v>
      </c>
      <c r="X142" s="286">
        <f t="shared" si="37"/>
        <v>8</v>
      </c>
      <c r="Y142" s="286">
        <f t="shared" si="37"/>
        <v>8</v>
      </c>
      <c r="Z142" s="286">
        <f t="shared" si="37"/>
        <v>7</v>
      </c>
      <c r="AA142" s="286">
        <f t="shared" si="37"/>
        <v>6</v>
      </c>
      <c r="AB142" s="286">
        <f t="shared" si="37"/>
        <v>4</v>
      </c>
      <c r="AC142" s="286">
        <f t="shared" si="37"/>
        <v>0</v>
      </c>
      <c r="AD142" s="286">
        <f t="shared" si="37"/>
        <v>0</v>
      </c>
      <c r="AE142" s="287">
        <f t="shared" si="37"/>
        <v>0</v>
      </c>
      <c r="AF142" s="307" t="s">
        <v>0</v>
      </c>
      <c r="AG142" s="308" t="s">
        <v>542</v>
      </c>
      <c r="AH142" s="266"/>
    </row>
    <row r="143" spans="1:34" ht="15" customHeight="1">
      <c r="A143" s="289"/>
      <c r="B143" s="296" t="s">
        <v>500</v>
      </c>
      <c r="C143" s="284" t="s">
        <v>158</v>
      </c>
      <c r="D143" s="285">
        <f>J143+K143+L143+M143+N143+O143+P143+Q143+R143+S143+T143+U143+V143+W143+X143+Y143+Z143+AA143+AB143+AC143+AD143+AE143</f>
        <v>19</v>
      </c>
      <c r="E143" s="286" t="s">
        <v>218</v>
      </c>
      <c r="F143" s="286" t="s">
        <v>218</v>
      </c>
      <c r="G143" s="286" t="s">
        <v>218</v>
      </c>
      <c r="H143" s="286" t="s">
        <v>218</v>
      </c>
      <c r="I143" s="286" t="s">
        <v>218</v>
      </c>
      <c r="J143" s="286">
        <f>SUM(E143:I143)</f>
        <v>0</v>
      </c>
      <c r="K143" s="286" t="s">
        <v>218</v>
      </c>
      <c r="L143" s="286" t="s">
        <v>218</v>
      </c>
      <c r="M143" s="286" t="s">
        <v>218</v>
      </c>
      <c r="N143" s="286" t="s">
        <v>218</v>
      </c>
      <c r="O143" s="286" t="s">
        <v>218</v>
      </c>
      <c r="P143" s="286" t="s">
        <v>218</v>
      </c>
      <c r="Q143" s="286" t="s">
        <v>218</v>
      </c>
      <c r="R143" s="286" t="s">
        <v>218</v>
      </c>
      <c r="S143" s="286" t="s">
        <v>218</v>
      </c>
      <c r="T143" s="286" t="s">
        <v>218</v>
      </c>
      <c r="U143" s="286" t="s">
        <v>218</v>
      </c>
      <c r="V143" s="286" t="s">
        <v>218</v>
      </c>
      <c r="W143" s="286">
        <v>2</v>
      </c>
      <c r="X143" s="286">
        <v>4</v>
      </c>
      <c r="Y143" s="286">
        <v>4</v>
      </c>
      <c r="Z143" s="286">
        <v>3</v>
      </c>
      <c r="AA143" s="286">
        <v>3</v>
      </c>
      <c r="AB143" s="286">
        <v>3</v>
      </c>
      <c r="AC143" s="286">
        <v>0</v>
      </c>
      <c r="AD143" s="286" t="s">
        <v>218</v>
      </c>
      <c r="AE143" s="287" t="s">
        <v>218</v>
      </c>
      <c r="AF143" s="307" t="s">
        <v>158</v>
      </c>
      <c r="AG143" s="308"/>
      <c r="AH143" s="266"/>
    </row>
    <row r="144" spans="1:34" ht="15" customHeight="1">
      <c r="A144" s="289"/>
      <c r="B144" s="296" t="s">
        <v>666</v>
      </c>
      <c r="C144" s="284" t="s">
        <v>159</v>
      </c>
      <c r="D144" s="285">
        <f>J144+K144+L144+M144+N144+O144+P144+Q144+R144+S144+T144+U144+V144+W144+X144+Y144+Z144+AA144+AB144+AC144+AD144+AE144</f>
        <v>21</v>
      </c>
      <c r="E144" s="286" t="s">
        <v>218</v>
      </c>
      <c r="F144" s="286" t="s">
        <v>218</v>
      </c>
      <c r="G144" s="286" t="s">
        <v>218</v>
      </c>
      <c r="H144" s="286" t="s">
        <v>218</v>
      </c>
      <c r="I144" s="286" t="s">
        <v>218</v>
      </c>
      <c r="J144" s="286">
        <f>SUM(E144:I144)</f>
        <v>0</v>
      </c>
      <c r="K144" s="286" t="s">
        <v>218</v>
      </c>
      <c r="L144" s="286" t="s">
        <v>218</v>
      </c>
      <c r="M144" s="286" t="s">
        <v>218</v>
      </c>
      <c r="N144" s="286" t="s">
        <v>218</v>
      </c>
      <c r="O144" s="286" t="s">
        <v>218</v>
      </c>
      <c r="P144" s="286" t="s">
        <v>218</v>
      </c>
      <c r="Q144" s="286" t="s">
        <v>218</v>
      </c>
      <c r="R144" s="286" t="s">
        <v>218</v>
      </c>
      <c r="S144" s="286" t="s">
        <v>218</v>
      </c>
      <c r="T144" s="286" t="s">
        <v>218</v>
      </c>
      <c r="U144" s="286">
        <v>2</v>
      </c>
      <c r="V144" s="286">
        <v>2</v>
      </c>
      <c r="W144" s="286">
        <v>1</v>
      </c>
      <c r="X144" s="286">
        <v>4</v>
      </c>
      <c r="Y144" s="286">
        <v>4</v>
      </c>
      <c r="Z144" s="286">
        <v>4</v>
      </c>
      <c r="AA144" s="286">
        <v>3</v>
      </c>
      <c r="AB144" s="286">
        <v>1</v>
      </c>
      <c r="AC144" s="286">
        <v>0</v>
      </c>
      <c r="AD144" s="286" t="s">
        <v>218</v>
      </c>
      <c r="AE144" s="287" t="s">
        <v>218</v>
      </c>
      <c r="AF144" s="307" t="s">
        <v>159</v>
      </c>
      <c r="AG144" s="308"/>
      <c r="AH144" s="266"/>
    </row>
    <row r="145" spans="1:34" ht="6" customHeight="1">
      <c r="A145" s="289"/>
      <c r="B145" s="296"/>
      <c r="C145" s="284"/>
      <c r="D145" s="285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>
        <v>0</v>
      </c>
      <c r="AD145" s="286"/>
      <c r="AE145" s="287"/>
      <c r="AF145" s="307"/>
      <c r="AG145" s="308"/>
      <c r="AH145" s="266"/>
    </row>
    <row r="146" spans="1:34" ht="15" customHeight="1">
      <c r="A146" s="295" t="s">
        <v>543</v>
      </c>
      <c r="B146" s="296" t="s">
        <v>544</v>
      </c>
      <c r="C146" s="284" t="s">
        <v>0</v>
      </c>
      <c r="D146" s="285">
        <f>J146+K146+L146+M146+N146+O146+P146+Q146+R146+S146+T146+U146+V146+W146+X146+Y146+Z146+AA146+AB146+AC146+AD146+AE146</f>
        <v>239</v>
      </c>
      <c r="E146" s="286">
        <f aca="true" t="shared" si="38" ref="E146:AE146">E147+E148</f>
        <v>0</v>
      </c>
      <c r="F146" s="286">
        <f t="shared" si="38"/>
        <v>0</v>
      </c>
      <c r="G146" s="286">
        <f t="shared" si="38"/>
        <v>0</v>
      </c>
      <c r="H146" s="286">
        <f t="shared" si="38"/>
        <v>0</v>
      </c>
      <c r="I146" s="286">
        <f t="shared" si="38"/>
        <v>0</v>
      </c>
      <c r="J146" s="286">
        <f t="shared" si="38"/>
        <v>0</v>
      </c>
      <c r="K146" s="286">
        <f t="shared" si="38"/>
        <v>1</v>
      </c>
      <c r="L146" s="286">
        <f t="shared" si="38"/>
        <v>0</v>
      </c>
      <c r="M146" s="286">
        <f t="shared" si="38"/>
        <v>1</v>
      </c>
      <c r="N146" s="286">
        <f t="shared" si="38"/>
        <v>0</v>
      </c>
      <c r="O146" s="286">
        <f t="shared" si="38"/>
        <v>1</v>
      </c>
      <c r="P146" s="286">
        <f t="shared" si="38"/>
        <v>2</v>
      </c>
      <c r="Q146" s="286">
        <f t="shared" si="38"/>
        <v>2</v>
      </c>
      <c r="R146" s="286">
        <f t="shared" si="38"/>
        <v>4</v>
      </c>
      <c r="S146" s="286">
        <f t="shared" si="38"/>
        <v>0</v>
      </c>
      <c r="T146" s="286">
        <f t="shared" si="38"/>
        <v>9</v>
      </c>
      <c r="U146" s="286">
        <f t="shared" si="38"/>
        <v>15</v>
      </c>
      <c r="V146" s="286">
        <f t="shared" si="38"/>
        <v>29</v>
      </c>
      <c r="W146" s="286">
        <f t="shared" si="38"/>
        <v>20</v>
      </c>
      <c r="X146" s="286">
        <f t="shared" si="38"/>
        <v>30</v>
      </c>
      <c r="Y146" s="286">
        <f t="shared" si="38"/>
        <v>28</v>
      </c>
      <c r="Z146" s="286">
        <f t="shared" si="38"/>
        <v>40</v>
      </c>
      <c r="AA146" s="286">
        <f t="shared" si="38"/>
        <v>35</v>
      </c>
      <c r="AB146" s="286">
        <f t="shared" si="38"/>
        <v>14</v>
      </c>
      <c r="AC146" s="286">
        <f t="shared" si="38"/>
        <v>7</v>
      </c>
      <c r="AD146" s="286">
        <f t="shared" si="38"/>
        <v>1</v>
      </c>
      <c r="AE146" s="287">
        <f t="shared" si="38"/>
        <v>0</v>
      </c>
      <c r="AF146" s="307" t="s">
        <v>0</v>
      </c>
      <c r="AG146" s="308" t="s">
        <v>543</v>
      </c>
      <c r="AH146" s="266"/>
    </row>
    <row r="147" spans="1:34" ht="15" customHeight="1">
      <c r="A147" s="289"/>
      <c r="B147" s="290"/>
      <c r="C147" s="284" t="s">
        <v>158</v>
      </c>
      <c r="D147" s="285">
        <f>J147+K147+L147+M147+N147+O147+P147+Q147+R147+S147+T147+U147+V147+W147+X147+Y147+Z147+AA147+AB147+AC147+AD147+AE147</f>
        <v>128</v>
      </c>
      <c r="E147" s="286" t="s">
        <v>218</v>
      </c>
      <c r="F147" s="286" t="s">
        <v>218</v>
      </c>
      <c r="G147" s="286" t="s">
        <v>218</v>
      </c>
      <c r="H147" s="286" t="s">
        <v>218</v>
      </c>
      <c r="I147" s="286" t="s">
        <v>218</v>
      </c>
      <c r="J147" s="286">
        <f>SUM(E147:I147)</f>
        <v>0</v>
      </c>
      <c r="K147" s="286">
        <v>1</v>
      </c>
      <c r="L147" s="286" t="s">
        <v>218</v>
      </c>
      <c r="M147" s="286" t="s">
        <v>218</v>
      </c>
      <c r="N147" s="286" t="s">
        <v>218</v>
      </c>
      <c r="O147" s="286">
        <v>1</v>
      </c>
      <c r="P147" s="286">
        <v>2</v>
      </c>
      <c r="Q147" s="286">
        <v>2</v>
      </c>
      <c r="R147" s="286">
        <v>1</v>
      </c>
      <c r="S147" s="286" t="s">
        <v>218</v>
      </c>
      <c r="T147" s="286">
        <v>7</v>
      </c>
      <c r="U147" s="286">
        <v>7</v>
      </c>
      <c r="V147" s="286">
        <v>20</v>
      </c>
      <c r="W147" s="286">
        <v>10</v>
      </c>
      <c r="X147" s="286">
        <v>14</v>
      </c>
      <c r="Y147" s="286">
        <v>17</v>
      </c>
      <c r="Z147" s="286">
        <v>22</v>
      </c>
      <c r="AA147" s="286">
        <v>14</v>
      </c>
      <c r="AB147" s="286">
        <v>6</v>
      </c>
      <c r="AC147" s="286">
        <v>4</v>
      </c>
      <c r="AD147" s="286" t="s">
        <v>218</v>
      </c>
      <c r="AE147" s="287" t="s">
        <v>218</v>
      </c>
      <c r="AF147" s="307" t="s">
        <v>158</v>
      </c>
      <c r="AG147" s="308"/>
      <c r="AH147" s="266"/>
    </row>
    <row r="148" spans="1:34" ht="15" customHeight="1">
      <c r="A148" s="289"/>
      <c r="B148" s="290"/>
      <c r="C148" s="284" t="s">
        <v>159</v>
      </c>
      <c r="D148" s="285">
        <f>J148+K148+L148+M148+N148+O148+P148+Q148+R148+S148+T148+U148+V148+W148+X148+Y148+Z148+AA148+AB148+AC148+AD148+AE148</f>
        <v>111</v>
      </c>
      <c r="E148" s="286" t="s">
        <v>218</v>
      </c>
      <c r="F148" s="286" t="s">
        <v>218</v>
      </c>
      <c r="G148" s="286" t="s">
        <v>218</v>
      </c>
      <c r="H148" s="286" t="s">
        <v>218</v>
      </c>
      <c r="I148" s="286" t="s">
        <v>218</v>
      </c>
      <c r="J148" s="286">
        <f>SUM(E148:I148)</f>
        <v>0</v>
      </c>
      <c r="K148" s="286" t="s">
        <v>218</v>
      </c>
      <c r="L148" s="286" t="s">
        <v>218</v>
      </c>
      <c r="M148" s="286">
        <v>1</v>
      </c>
      <c r="N148" s="286" t="s">
        <v>218</v>
      </c>
      <c r="O148" s="286" t="s">
        <v>218</v>
      </c>
      <c r="P148" s="286" t="s">
        <v>218</v>
      </c>
      <c r="Q148" s="286" t="s">
        <v>218</v>
      </c>
      <c r="R148" s="286">
        <v>3</v>
      </c>
      <c r="S148" s="286" t="s">
        <v>218</v>
      </c>
      <c r="T148" s="286">
        <v>2</v>
      </c>
      <c r="U148" s="286">
        <v>8</v>
      </c>
      <c r="V148" s="286">
        <v>9</v>
      </c>
      <c r="W148" s="286">
        <v>10</v>
      </c>
      <c r="X148" s="286">
        <v>16</v>
      </c>
      <c r="Y148" s="286">
        <v>11</v>
      </c>
      <c r="Z148" s="286">
        <v>18</v>
      </c>
      <c r="AA148" s="286">
        <v>21</v>
      </c>
      <c r="AB148" s="286">
        <v>8</v>
      </c>
      <c r="AC148" s="286">
        <v>3</v>
      </c>
      <c r="AD148" s="286">
        <v>1</v>
      </c>
      <c r="AE148" s="287" t="s">
        <v>218</v>
      </c>
      <c r="AF148" s="307" t="s">
        <v>159</v>
      </c>
      <c r="AG148" s="308"/>
      <c r="AH148" s="266"/>
    </row>
    <row r="149" spans="1:34" ht="6" customHeight="1">
      <c r="A149" s="289"/>
      <c r="B149" s="290"/>
      <c r="C149" s="291"/>
      <c r="D149" s="285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7"/>
      <c r="AF149" s="307"/>
      <c r="AG149" s="308"/>
      <c r="AH149" s="266"/>
    </row>
    <row r="150" spans="1:34" ht="15" customHeight="1">
      <c r="A150" s="295" t="s">
        <v>545</v>
      </c>
      <c r="B150" s="296" t="s">
        <v>546</v>
      </c>
      <c r="C150" s="284" t="s">
        <v>0</v>
      </c>
      <c r="D150" s="285">
        <f>J150+K150+L150+M150+N150+O150+P150+Q150+R150+S150+T150+U150+V150+W150+X150+Y150+Z150+AA150+AB150+AC150+AD150+AE150</f>
        <v>76</v>
      </c>
      <c r="E150" s="286">
        <f aca="true" t="shared" si="39" ref="E150:AE150">E151+E152</f>
        <v>0</v>
      </c>
      <c r="F150" s="286">
        <f t="shared" si="39"/>
        <v>0</v>
      </c>
      <c r="G150" s="286">
        <f t="shared" si="39"/>
        <v>0</v>
      </c>
      <c r="H150" s="286">
        <f t="shared" si="39"/>
        <v>0</v>
      </c>
      <c r="I150" s="286">
        <f t="shared" si="39"/>
        <v>0</v>
      </c>
      <c r="J150" s="286">
        <f t="shared" si="39"/>
        <v>0</v>
      </c>
      <c r="K150" s="286">
        <f t="shared" si="39"/>
        <v>1</v>
      </c>
      <c r="L150" s="286">
        <f t="shared" si="39"/>
        <v>0</v>
      </c>
      <c r="M150" s="286">
        <f t="shared" si="39"/>
        <v>0</v>
      </c>
      <c r="N150" s="286">
        <f t="shared" si="39"/>
        <v>0</v>
      </c>
      <c r="O150" s="286">
        <f t="shared" si="39"/>
        <v>0</v>
      </c>
      <c r="P150" s="286">
        <f t="shared" si="39"/>
        <v>1</v>
      </c>
      <c r="Q150" s="286">
        <f t="shared" si="39"/>
        <v>1</v>
      </c>
      <c r="R150" s="286">
        <f t="shared" si="39"/>
        <v>2</v>
      </c>
      <c r="S150" s="286">
        <f t="shared" si="39"/>
        <v>3</v>
      </c>
      <c r="T150" s="286">
        <f t="shared" si="39"/>
        <v>1</v>
      </c>
      <c r="U150" s="286">
        <f t="shared" si="39"/>
        <v>2</v>
      </c>
      <c r="V150" s="286">
        <f t="shared" si="39"/>
        <v>3</v>
      </c>
      <c r="W150" s="286">
        <f t="shared" si="39"/>
        <v>4</v>
      </c>
      <c r="X150" s="286">
        <f t="shared" si="39"/>
        <v>9</v>
      </c>
      <c r="Y150" s="286">
        <f t="shared" si="39"/>
        <v>10</v>
      </c>
      <c r="Z150" s="286">
        <f t="shared" si="39"/>
        <v>9</v>
      </c>
      <c r="AA150" s="286">
        <f t="shared" si="39"/>
        <v>19</v>
      </c>
      <c r="AB150" s="286">
        <f t="shared" si="39"/>
        <v>6</v>
      </c>
      <c r="AC150" s="286">
        <f t="shared" si="39"/>
        <v>4</v>
      </c>
      <c r="AD150" s="286">
        <f t="shared" si="39"/>
        <v>1</v>
      </c>
      <c r="AE150" s="287">
        <f t="shared" si="39"/>
        <v>0</v>
      </c>
      <c r="AF150" s="307" t="s">
        <v>0</v>
      </c>
      <c r="AG150" s="308" t="s">
        <v>545</v>
      </c>
      <c r="AH150" s="266"/>
    </row>
    <row r="151" spans="1:34" ht="15" customHeight="1">
      <c r="A151" s="289"/>
      <c r="B151" s="290"/>
      <c r="C151" s="284" t="s">
        <v>158</v>
      </c>
      <c r="D151" s="285">
        <f>J151+K151+L151+M151+N151+O151+P151+Q151+R151+S151+T151+U151+V151+W151+X151+Y151+Z151+AA151+AB151+AC151+AD151+AE151</f>
        <v>40</v>
      </c>
      <c r="E151" s="286">
        <v>0</v>
      </c>
      <c r="F151" s="286" t="s">
        <v>218</v>
      </c>
      <c r="G151" s="286" t="s">
        <v>218</v>
      </c>
      <c r="H151" s="286" t="s">
        <v>218</v>
      </c>
      <c r="I151" s="286" t="s">
        <v>218</v>
      </c>
      <c r="J151" s="286">
        <f>SUM(E151:I151)</f>
        <v>0</v>
      </c>
      <c r="K151" s="286" t="s">
        <v>218</v>
      </c>
      <c r="L151" s="286" t="s">
        <v>218</v>
      </c>
      <c r="M151" s="286" t="s">
        <v>218</v>
      </c>
      <c r="N151" s="286" t="s">
        <v>218</v>
      </c>
      <c r="O151" s="286" t="s">
        <v>218</v>
      </c>
      <c r="P151" s="286" t="s">
        <v>218</v>
      </c>
      <c r="Q151" s="286">
        <v>1</v>
      </c>
      <c r="R151" s="286">
        <v>1</v>
      </c>
      <c r="S151" s="286">
        <v>2</v>
      </c>
      <c r="T151" s="286" t="s">
        <v>218</v>
      </c>
      <c r="U151" s="286">
        <v>1</v>
      </c>
      <c r="V151" s="286">
        <v>2</v>
      </c>
      <c r="W151" s="286">
        <v>3</v>
      </c>
      <c r="X151" s="286">
        <v>5</v>
      </c>
      <c r="Y151" s="286">
        <v>6</v>
      </c>
      <c r="Z151" s="286">
        <v>7</v>
      </c>
      <c r="AA151" s="286">
        <v>10</v>
      </c>
      <c r="AB151" s="286">
        <v>2</v>
      </c>
      <c r="AC151" s="286">
        <v>0</v>
      </c>
      <c r="AD151" s="286" t="s">
        <v>218</v>
      </c>
      <c r="AE151" s="286" t="s">
        <v>218</v>
      </c>
      <c r="AF151" s="307" t="s">
        <v>158</v>
      </c>
      <c r="AG151" s="308"/>
      <c r="AH151" s="266"/>
    </row>
    <row r="152" spans="1:34" ht="15" customHeight="1">
      <c r="A152" s="289"/>
      <c r="B152" s="290"/>
      <c r="C152" s="284" t="s">
        <v>159</v>
      </c>
      <c r="D152" s="285">
        <f>J152+K152+L152+M152+N152+O152+P152+Q152+R152+S152+T152+U152+V152+W152+X152+Y152+Z152+AA152+AB152+AC152+AD152+AE152</f>
        <v>36</v>
      </c>
      <c r="E152" s="286" t="s">
        <v>218</v>
      </c>
      <c r="F152" s="286" t="s">
        <v>218</v>
      </c>
      <c r="G152" s="286" t="s">
        <v>218</v>
      </c>
      <c r="H152" s="286" t="s">
        <v>218</v>
      </c>
      <c r="I152" s="286" t="s">
        <v>218</v>
      </c>
      <c r="J152" s="286">
        <f>SUM(E152:I152)</f>
        <v>0</v>
      </c>
      <c r="K152" s="286">
        <v>1</v>
      </c>
      <c r="L152" s="286" t="s">
        <v>218</v>
      </c>
      <c r="M152" s="286" t="s">
        <v>218</v>
      </c>
      <c r="N152" s="286" t="s">
        <v>218</v>
      </c>
      <c r="O152" s="286" t="s">
        <v>218</v>
      </c>
      <c r="P152" s="286">
        <v>1</v>
      </c>
      <c r="Q152" s="286" t="s">
        <v>218</v>
      </c>
      <c r="R152" s="286">
        <v>1</v>
      </c>
      <c r="S152" s="286">
        <v>1</v>
      </c>
      <c r="T152" s="286">
        <v>1</v>
      </c>
      <c r="U152" s="286">
        <v>1</v>
      </c>
      <c r="V152" s="286">
        <v>1</v>
      </c>
      <c r="W152" s="286">
        <v>1</v>
      </c>
      <c r="X152" s="286">
        <v>4</v>
      </c>
      <c r="Y152" s="286">
        <v>4</v>
      </c>
      <c r="Z152" s="286">
        <v>2</v>
      </c>
      <c r="AA152" s="286">
        <v>9</v>
      </c>
      <c r="AB152" s="286">
        <v>4</v>
      </c>
      <c r="AC152" s="286">
        <v>4</v>
      </c>
      <c r="AD152" s="286">
        <v>1</v>
      </c>
      <c r="AE152" s="286" t="s">
        <v>218</v>
      </c>
      <c r="AF152" s="307" t="s">
        <v>159</v>
      </c>
      <c r="AG152" s="308"/>
      <c r="AH152" s="266"/>
    </row>
    <row r="153" spans="1:34" ht="6" customHeight="1">
      <c r="A153" s="289"/>
      <c r="B153" s="290"/>
      <c r="C153" s="291"/>
      <c r="D153" s="285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7"/>
      <c r="AF153" s="307"/>
      <c r="AG153" s="308"/>
      <c r="AH153" s="266"/>
    </row>
    <row r="154" spans="1:34" ht="15" customHeight="1">
      <c r="A154" s="295" t="s">
        <v>547</v>
      </c>
      <c r="B154" s="296" t="s">
        <v>667</v>
      </c>
      <c r="C154" s="284" t="s">
        <v>0</v>
      </c>
      <c r="D154" s="285">
        <f>J154+K154+L154+M154+N154+O154+P154+Q154+R154+S154+T154+U154+V154+W154+X154+Y154+Z154+AA154+AB154+AC154+AD154+AE154</f>
        <v>20</v>
      </c>
      <c r="E154" s="286">
        <f aca="true" t="shared" si="40" ref="E154:AE154">E155+E156</f>
        <v>0</v>
      </c>
      <c r="F154" s="286">
        <f t="shared" si="40"/>
        <v>0</v>
      </c>
      <c r="G154" s="286">
        <f t="shared" si="40"/>
        <v>0</v>
      </c>
      <c r="H154" s="286">
        <f t="shared" si="40"/>
        <v>0</v>
      </c>
      <c r="I154" s="286">
        <f t="shared" si="40"/>
        <v>0</v>
      </c>
      <c r="J154" s="286">
        <f t="shared" si="40"/>
        <v>0</v>
      </c>
      <c r="K154" s="286">
        <f t="shared" si="40"/>
        <v>1</v>
      </c>
      <c r="L154" s="286">
        <f t="shared" si="40"/>
        <v>0</v>
      </c>
      <c r="M154" s="286">
        <f t="shared" si="40"/>
        <v>0</v>
      </c>
      <c r="N154" s="286">
        <f t="shared" si="40"/>
        <v>0</v>
      </c>
      <c r="O154" s="286">
        <f t="shared" si="40"/>
        <v>0</v>
      </c>
      <c r="P154" s="286">
        <f t="shared" si="40"/>
        <v>1</v>
      </c>
      <c r="Q154" s="286">
        <f t="shared" si="40"/>
        <v>0</v>
      </c>
      <c r="R154" s="286">
        <f t="shared" si="40"/>
        <v>1</v>
      </c>
      <c r="S154" s="286">
        <f t="shared" si="40"/>
        <v>3</v>
      </c>
      <c r="T154" s="286">
        <f t="shared" si="40"/>
        <v>0</v>
      </c>
      <c r="U154" s="286">
        <f t="shared" si="40"/>
        <v>1</v>
      </c>
      <c r="V154" s="286">
        <f t="shared" si="40"/>
        <v>1</v>
      </c>
      <c r="W154" s="286">
        <f t="shared" si="40"/>
        <v>1</v>
      </c>
      <c r="X154" s="286">
        <f t="shared" si="40"/>
        <v>5</v>
      </c>
      <c r="Y154" s="286">
        <f t="shared" si="40"/>
        <v>2</v>
      </c>
      <c r="Z154" s="286">
        <f t="shared" si="40"/>
        <v>3</v>
      </c>
      <c r="AA154" s="286">
        <f t="shared" si="40"/>
        <v>1</v>
      </c>
      <c r="AB154" s="286">
        <f t="shared" si="40"/>
        <v>0</v>
      </c>
      <c r="AC154" s="286">
        <f t="shared" si="40"/>
        <v>0</v>
      </c>
      <c r="AD154" s="286">
        <f t="shared" si="40"/>
        <v>0</v>
      </c>
      <c r="AE154" s="287">
        <f t="shared" si="40"/>
        <v>0</v>
      </c>
      <c r="AF154" s="307" t="s">
        <v>0</v>
      </c>
      <c r="AG154" s="308" t="s">
        <v>758</v>
      </c>
      <c r="AH154" s="266"/>
    </row>
    <row r="155" spans="1:34" ht="15" customHeight="1">
      <c r="A155" s="289"/>
      <c r="B155" s="290"/>
      <c r="C155" s="284" t="s">
        <v>158</v>
      </c>
      <c r="D155" s="285">
        <f>J155+K155+L155+M155+N155+O155+P155+Q155+R155+S155+T155+U155+V155+W155+X155+Y155+Z155+AA155+AB155+AC155+AD155+AE155</f>
        <v>9</v>
      </c>
      <c r="E155" s="324" t="s">
        <v>218</v>
      </c>
      <c r="F155" s="324" t="s">
        <v>218</v>
      </c>
      <c r="G155" s="324" t="s">
        <v>218</v>
      </c>
      <c r="H155" s="324" t="s">
        <v>218</v>
      </c>
      <c r="I155" s="324" t="s">
        <v>218</v>
      </c>
      <c r="J155" s="286">
        <f>SUM(E155:I155)</f>
        <v>0</v>
      </c>
      <c r="K155" s="324" t="s">
        <v>218</v>
      </c>
      <c r="L155" s="324" t="s">
        <v>218</v>
      </c>
      <c r="M155" s="324" t="s">
        <v>218</v>
      </c>
      <c r="N155" s="324" t="s">
        <v>218</v>
      </c>
      <c r="O155" s="324" t="s">
        <v>218</v>
      </c>
      <c r="P155" s="324" t="s">
        <v>218</v>
      </c>
      <c r="Q155" s="324">
        <v>0</v>
      </c>
      <c r="R155" s="324" t="s">
        <v>218</v>
      </c>
      <c r="S155" s="324">
        <v>2</v>
      </c>
      <c r="T155" s="324" t="s">
        <v>218</v>
      </c>
      <c r="U155" s="324" t="s">
        <v>218</v>
      </c>
      <c r="V155" s="324">
        <v>1</v>
      </c>
      <c r="W155" s="324" t="s">
        <v>218</v>
      </c>
      <c r="X155" s="324">
        <v>2</v>
      </c>
      <c r="Y155" s="324">
        <v>1</v>
      </c>
      <c r="Z155" s="324">
        <v>2</v>
      </c>
      <c r="AA155" s="324">
        <v>1</v>
      </c>
      <c r="AB155" s="324">
        <v>0</v>
      </c>
      <c r="AC155" s="324" t="s">
        <v>218</v>
      </c>
      <c r="AD155" s="324" t="s">
        <v>218</v>
      </c>
      <c r="AE155" s="324" t="s">
        <v>218</v>
      </c>
      <c r="AF155" s="307" t="s">
        <v>158</v>
      </c>
      <c r="AG155" s="308"/>
      <c r="AH155" s="266"/>
    </row>
    <row r="156" spans="1:34" ht="15" customHeight="1">
      <c r="A156" s="289"/>
      <c r="B156" s="290"/>
      <c r="C156" s="284" t="s">
        <v>159</v>
      </c>
      <c r="D156" s="285">
        <f>J156+K156+L156+M156+N156+O156+P156+Q156+R156+S156+T156+U156+V156+W156+X156+Y156+Z156+AA156+AB156+AC156+AD156+AE156</f>
        <v>11</v>
      </c>
      <c r="E156" s="324" t="s">
        <v>218</v>
      </c>
      <c r="F156" s="324" t="s">
        <v>218</v>
      </c>
      <c r="G156" s="324" t="s">
        <v>218</v>
      </c>
      <c r="H156" s="324" t="s">
        <v>218</v>
      </c>
      <c r="I156" s="324" t="s">
        <v>218</v>
      </c>
      <c r="J156" s="286">
        <f>SUM(E156:I156)</f>
        <v>0</v>
      </c>
      <c r="K156" s="324">
        <v>1</v>
      </c>
      <c r="L156" s="324" t="s">
        <v>218</v>
      </c>
      <c r="M156" s="324" t="s">
        <v>218</v>
      </c>
      <c r="N156" s="324" t="s">
        <v>218</v>
      </c>
      <c r="O156" s="324" t="s">
        <v>218</v>
      </c>
      <c r="P156" s="324">
        <v>1</v>
      </c>
      <c r="Q156" s="324" t="s">
        <v>218</v>
      </c>
      <c r="R156" s="324">
        <v>1</v>
      </c>
      <c r="S156" s="324">
        <v>1</v>
      </c>
      <c r="T156" s="324" t="s">
        <v>218</v>
      </c>
      <c r="U156" s="324">
        <v>1</v>
      </c>
      <c r="V156" s="324" t="s">
        <v>218</v>
      </c>
      <c r="W156" s="324">
        <v>1</v>
      </c>
      <c r="X156" s="324">
        <v>3</v>
      </c>
      <c r="Y156" s="324">
        <v>1</v>
      </c>
      <c r="Z156" s="324">
        <v>1</v>
      </c>
      <c r="AA156" s="324" t="s">
        <v>218</v>
      </c>
      <c r="AB156" s="324">
        <v>0</v>
      </c>
      <c r="AC156" s="324" t="s">
        <v>218</v>
      </c>
      <c r="AD156" s="324" t="s">
        <v>218</v>
      </c>
      <c r="AE156" s="324" t="s">
        <v>218</v>
      </c>
      <c r="AF156" s="307" t="s">
        <v>159</v>
      </c>
      <c r="AG156" s="308"/>
      <c r="AH156" s="266"/>
    </row>
    <row r="157" spans="1:34" ht="6" customHeight="1">
      <c r="A157" s="289"/>
      <c r="B157" s="290"/>
      <c r="C157" s="291"/>
      <c r="D157" s="285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7"/>
      <c r="AF157" s="307"/>
      <c r="AG157" s="308"/>
      <c r="AH157" s="266"/>
    </row>
    <row r="158" spans="1:34" ht="15" customHeight="1">
      <c r="A158" s="295" t="s">
        <v>759</v>
      </c>
      <c r="B158" s="296" t="s">
        <v>760</v>
      </c>
      <c r="C158" s="284" t="s">
        <v>0</v>
      </c>
      <c r="D158" s="285">
        <f>J158+K158+L158+M158+N158+O158+P158+Q158+R158+S158+T158+U158+V158+W158+X158+Y158+Z158+AA158+AB158+AC158+AD158+AE158</f>
        <v>56</v>
      </c>
      <c r="E158" s="286">
        <f aca="true" t="shared" si="41" ref="E158:AE158">E159+E160</f>
        <v>0</v>
      </c>
      <c r="F158" s="286">
        <f t="shared" si="41"/>
        <v>0</v>
      </c>
      <c r="G158" s="286">
        <f t="shared" si="41"/>
        <v>0</v>
      </c>
      <c r="H158" s="286">
        <f t="shared" si="41"/>
        <v>0</v>
      </c>
      <c r="I158" s="286">
        <f t="shared" si="41"/>
        <v>0</v>
      </c>
      <c r="J158" s="286">
        <f t="shared" si="41"/>
        <v>0</v>
      </c>
      <c r="K158" s="286">
        <f t="shared" si="41"/>
        <v>0</v>
      </c>
      <c r="L158" s="286">
        <f t="shared" si="41"/>
        <v>0</v>
      </c>
      <c r="M158" s="286">
        <f t="shared" si="41"/>
        <v>0</v>
      </c>
      <c r="N158" s="286">
        <f t="shared" si="41"/>
        <v>0</v>
      </c>
      <c r="O158" s="286">
        <f t="shared" si="41"/>
        <v>0</v>
      </c>
      <c r="P158" s="286">
        <f t="shared" si="41"/>
        <v>0</v>
      </c>
      <c r="Q158" s="286">
        <f t="shared" si="41"/>
        <v>1</v>
      </c>
      <c r="R158" s="286">
        <f t="shared" si="41"/>
        <v>1</v>
      </c>
      <c r="S158" s="286">
        <f t="shared" si="41"/>
        <v>0</v>
      </c>
      <c r="T158" s="286">
        <f t="shared" si="41"/>
        <v>1</v>
      </c>
      <c r="U158" s="286">
        <f t="shared" si="41"/>
        <v>1</v>
      </c>
      <c r="V158" s="286">
        <f t="shared" si="41"/>
        <v>2</v>
      </c>
      <c r="W158" s="286">
        <f t="shared" si="41"/>
        <v>3</v>
      </c>
      <c r="X158" s="286">
        <f t="shared" si="41"/>
        <v>4</v>
      </c>
      <c r="Y158" s="286">
        <f t="shared" si="41"/>
        <v>8</v>
      </c>
      <c r="Z158" s="286">
        <f t="shared" si="41"/>
        <v>6</v>
      </c>
      <c r="AA158" s="286">
        <f t="shared" si="41"/>
        <v>18</v>
      </c>
      <c r="AB158" s="286">
        <f t="shared" si="41"/>
        <v>6</v>
      </c>
      <c r="AC158" s="286">
        <f t="shared" si="41"/>
        <v>4</v>
      </c>
      <c r="AD158" s="286">
        <f t="shared" si="41"/>
        <v>1</v>
      </c>
      <c r="AE158" s="287">
        <f t="shared" si="41"/>
        <v>0</v>
      </c>
      <c r="AF158" s="307" t="s">
        <v>0</v>
      </c>
      <c r="AG158" s="308" t="s">
        <v>759</v>
      </c>
      <c r="AH158" s="266"/>
    </row>
    <row r="159" spans="1:34" ht="15" customHeight="1">
      <c r="A159" s="289"/>
      <c r="B159" s="290" t="s">
        <v>668</v>
      </c>
      <c r="C159" s="284" t="s">
        <v>158</v>
      </c>
      <c r="D159" s="285">
        <f>J159+K159+L159+M159+N159+O159+P159+Q159+R159+S159+T159+U159+V159+W159+X159+Y159+Z159+AA159+AB159+AC159+AD159+AE159</f>
        <v>31</v>
      </c>
      <c r="E159" s="286">
        <v>0</v>
      </c>
      <c r="F159" s="286" t="s">
        <v>218</v>
      </c>
      <c r="G159" s="286" t="s">
        <v>218</v>
      </c>
      <c r="H159" s="286" t="s">
        <v>218</v>
      </c>
      <c r="I159" s="286" t="s">
        <v>218</v>
      </c>
      <c r="J159" s="286">
        <f>SUM(E159:I159)</f>
        <v>0</v>
      </c>
      <c r="K159" s="286" t="s">
        <v>218</v>
      </c>
      <c r="L159" s="286" t="s">
        <v>218</v>
      </c>
      <c r="M159" s="286" t="s">
        <v>218</v>
      </c>
      <c r="N159" s="286" t="s">
        <v>218</v>
      </c>
      <c r="O159" s="286" t="s">
        <v>218</v>
      </c>
      <c r="P159" s="286" t="s">
        <v>218</v>
      </c>
      <c r="Q159" s="286">
        <v>1</v>
      </c>
      <c r="R159" s="286">
        <v>1</v>
      </c>
      <c r="S159" s="286" t="s">
        <v>218</v>
      </c>
      <c r="T159" s="286" t="s">
        <v>218</v>
      </c>
      <c r="U159" s="286">
        <v>1</v>
      </c>
      <c r="V159" s="286">
        <v>1</v>
      </c>
      <c r="W159" s="286">
        <v>3</v>
      </c>
      <c r="X159" s="286">
        <v>3</v>
      </c>
      <c r="Y159" s="286">
        <v>5</v>
      </c>
      <c r="Z159" s="286">
        <v>5</v>
      </c>
      <c r="AA159" s="286">
        <v>9</v>
      </c>
      <c r="AB159" s="286">
        <v>2</v>
      </c>
      <c r="AC159" s="286" t="s">
        <v>218</v>
      </c>
      <c r="AD159" s="286" t="s">
        <v>218</v>
      </c>
      <c r="AE159" s="287" t="s">
        <v>218</v>
      </c>
      <c r="AF159" s="307" t="s">
        <v>158</v>
      </c>
      <c r="AG159" s="308"/>
      <c r="AH159" s="266"/>
    </row>
    <row r="160" spans="1:34" ht="15" customHeight="1">
      <c r="A160" s="289"/>
      <c r="B160" s="290"/>
      <c r="C160" s="284" t="s">
        <v>159</v>
      </c>
      <c r="D160" s="285">
        <f>J160+K160+L160+M160+N160+O160+P160+Q160+R160+S160+T160+U160+V160+W160+X160+Y160+Z160+AA160+AB160+AC160+AD160+AE160</f>
        <v>25</v>
      </c>
      <c r="E160" s="286" t="s">
        <v>218</v>
      </c>
      <c r="F160" s="286" t="s">
        <v>218</v>
      </c>
      <c r="G160" s="286" t="s">
        <v>218</v>
      </c>
      <c r="H160" s="286" t="s">
        <v>218</v>
      </c>
      <c r="I160" s="286" t="s">
        <v>218</v>
      </c>
      <c r="J160" s="286">
        <f>SUM(E160:I160)</f>
        <v>0</v>
      </c>
      <c r="K160" s="286" t="s">
        <v>218</v>
      </c>
      <c r="L160" s="286" t="s">
        <v>218</v>
      </c>
      <c r="M160" s="286" t="s">
        <v>218</v>
      </c>
      <c r="N160" s="286" t="s">
        <v>218</v>
      </c>
      <c r="O160" s="286" t="s">
        <v>218</v>
      </c>
      <c r="P160" s="286" t="s">
        <v>218</v>
      </c>
      <c r="Q160" s="286" t="s">
        <v>218</v>
      </c>
      <c r="R160" s="286" t="s">
        <v>218</v>
      </c>
      <c r="S160" s="286" t="s">
        <v>218</v>
      </c>
      <c r="T160" s="286">
        <v>1</v>
      </c>
      <c r="U160" s="286" t="s">
        <v>218</v>
      </c>
      <c r="V160" s="286">
        <v>1</v>
      </c>
      <c r="W160" s="286">
        <v>0</v>
      </c>
      <c r="X160" s="286">
        <v>1</v>
      </c>
      <c r="Y160" s="286">
        <v>3</v>
      </c>
      <c r="Z160" s="286">
        <v>1</v>
      </c>
      <c r="AA160" s="286">
        <v>9</v>
      </c>
      <c r="AB160" s="286">
        <v>4</v>
      </c>
      <c r="AC160" s="286">
        <v>4</v>
      </c>
      <c r="AD160" s="286">
        <v>1</v>
      </c>
      <c r="AE160" s="287" t="s">
        <v>218</v>
      </c>
      <c r="AF160" s="307" t="s">
        <v>159</v>
      </c>
      <c r="AG160" s="308"/>
      <c r="AH160" s="266"/>
    </row>
    <row r="161" spans="1:34" ht="6" customHeight="1">
      <c r="A161" s="289"/>
      <c r="B161" s="290"/>
      <c r="C161" s="291"/>
      <c r="D161" s="285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7"/>
      <c r="AF161" s="307"/>
      <c r="AG161" s="308"/>
      <c r="AH161" s="266"/>
    </row>
    <row r="162" spans="1:34" ht="15" customHeight="1">
      <c r="A162" s="292" t="s">
        <v>761</v>
      </c>
      <c r="B162" s="293" t="s">
        <v>501</v>
      </c>
      <c r="C162" s="284" t="s">
        <v>0</v>
      </c>
      <c r="D162" s="285">
        <f>J162+K162+L162+M162+N162+O162+P162+Q162+R162+S162+T162+U162+V162+W162+X162+Y162+Z162+AA162+AB162+AC162+AD162+AE162</f>
        <v>35</v>
      </c>
      <c r="E162" s="286">
        <f aca="true" t="shared" si="42" ref="E162:AE162">E163+E164</f>
        <v>0</v>
      </c>
      <c r="F162" s="286">
        <f t="shared" si="42"/>
        <v>0</v>
      </c>
      <c r="G162" s="286">
        <f t="shared" si="42"/>
        <v>0</v>
      </c>
      <c r="H162" s="286">
        <f t="shared" si="42"/>
        <v>0</v>
      </c>
      <c r="I162" s="286">
        <f t="shared" si="42"/>
        <v>0</v>
      </c>
      <c r="J162" s="286">
        <f t="shared" si="42"/>
        <v>0</v>
      </c>
      <c r="K162" s="286">
        <f t="shared" si="42"/>
        <v>0</v>
      </c>
      <c r="L162" s="286">
        <f t="shared" si="42"/>
        <v>0</v>
      </c>
      <c r="M162" s="286">
        <f t="shared" si="42"/>
        <v>0</v>
      </c>
      <c r="N162" s="286">
        <f t="shared" si="42"/>
        <v>0</v>
      </c>
      <c r="O162" s="286">
        <f t="shared" si="42"/>
        <v>0</v>
      </c>
      <c r="P162" s="286">
        <f t="shared" si="42"/>
        <v>0</v>
      </c>
      <c r="Q162" s="286">
        <f t="shared" si="42"/>
        <v>0</v>
      </c>
      <c r="R162" s="286">
        <f t="shared" si="42"/>
        <v>0</v>
      </c>
      <c r="S162" s="286">
        <f t="shared" si="42"/>
        <v>1</v>
      </c>
      <c r="T162" s="286">
        <f t="shared" si="42"/>
        <v>0</v>
      </c>
      <c r="U162" s="286">
        <f t="shared" si="42"/>
        <v>2</v>
      </c>
      <c r="V162" s="286">
        <f t="shared" si="42"/>
        <v>0</v>
      </c>
      <c r="W162" s="286">
        <f t="shared" si="42"/>
        <v>2</v>
      </c>
      <c r="X162" s="286">
        <f t="shared" si="42"/>
        <v>5</v>
      </c>
      <c r="Y162" s="286">
        <f t="shared" si="42"/>
        <v>5</v>
      </c>
      <c r="Z162" s="286">
        <f t="shared" si="42"/>
        <v>4</v>
      </c>
      <c r="AA162" s="286">
        <f t="shared" si="42"/>
        <v>8</v>
      </c>
      <c r="AB162" s="286">
        <f t="shared" si="42"/>
        <v>4</v>
      </c>
      <c r="AC162" s="286">
        <f t="shared" si="42"/>
        <v>4</v>
      </c>
      <c r="AD162" s="286">
        <f t="shared" si="42"/>
        <v>0</v>
      </c>
      <c r="AE162" s="287">
        <f t="shared" si="42"/>
        <v>0</v>
      </c>
      <c r="AF162" s="307" t="s">
        <v>0</v>
      </c>
      <c r="AG162" s="311" t="s">
        <v>762</v>
      </c>
      <c r="AH162" s="266"/>
    </row>
    <row r="163" spans="1:34" ht="15" customHeight="1">
      <c r="A163" s="289"/>
      <c r="B163" s="312" t="s">
        <v>502</v>
      </c>
      <c r="C163" s="284" t="s">
        <v>158</v>
      </c>
      <c r="D163" s="285">
        <f>J163+K163+L163+M163+N163+O163+P163+Q163+R163+S163+T163+U163+V163+W163+X163+Y163+Z163+AA163+AB163+AC163+AD163+AE163</f>
        <v>20</v>
      </c>
      <c r="E163" s="324" t="s">
        <v>218</v>
      </c>
      <c r="F163" s="324" t="s">
        <v>218</v>
      </c>
      <c r="G163" s="324" t="s">
        <v>218</v>
      </c>
      <c r="H163" s="324" t="s">
        <v>218</v>
      </c>
      <c r="I163" s="324" t="s">
        <v>218</v>
      </c>
      <c r="J163" s="286">
        <f>SUM(E163:I163)</f>
        <v>0</v>
      </c>
      <c r="K163" s="324" t="s">
        <v>218</v>
      </c>
      <c r="L163" s="324" t="s">
        <v>218</v>
      </c>
      <c r="M163" s="324" t="s">
        <v>218</v>
      </c>
      <c r="N163" s="324" t="s">
        <v>218</v>
      </c>
      <c r="O163" s="324" t="s">
        <v>218</v>
      </c>
      <c r="P163" s="324" t="s">
        <v>218</v>
      </c>
      <c r="Q163" s="324" t="s">
        <v>218</v>
      </c>
      <c r="R163" s="324" t="s">
        <v>218</v>
      </c>
      <c r="S163" s="324" t="s">
        <v>218</v>
      </c>
      <c r="T163" s="324" t="s">
        <v>218</v>
      </c>
      <c r="U163" s="324">
        <v>2</v>
      </c>
      <c r="V163" s="324" t="s">
        <v>218</v>
      </c>
      <c r="W163" s="324" t="s">
        <v>218</v>
      </c>
      <c r="X163" s="324">
        <v>5</v>
      </c>
      <c r="Y163" s="324">
        <v>4</v>
      </c>
      <c r="Z163" s="324">
        <v>4</v>
      </c>
      <c r="AA163" s="324">
        <v>2</v>
      </c>
      <c r="AB163" s="324">
        <v>1</v>
      </c>
      <c r="AC163" s="324">
        <v>2</v>
      </c>
      <c r="AD163" s="324" t="s">
        <v>218</v>
      </c>
      <c r="AE163" s="324" t="s">
        <v>218</v>
      </c>
      <c r="AF163" s="307" t="s">
        <v>158</v>
      </c>
      <c r="AG163" s="308"/>
      <c r="AH163" s="266"/>
    </row>
    <row r="164" spans="1:34" ht="15" customHeight="1">
      <c r="A164" s="289"/>
      <c r="B164" s="290"/>
      <c r="C164" s="284" t="s">
        <v>159</v>
      </c>
      <c r="D164" s="285">
        <f>J164+K164+L164+M164+N164+O164+P164+Q164+R164+S164+T164+U164+V164+W164+X164+Y164+Z164+AA164+AB164+AC164+AD164+AE164</f>
        <v>15</v>
      </c>
      <c r="E164" s="324" t="s">
        <v>218</v>
      </c>
      <c r="F164" s="324" t="s">
        <v>218</v>
      </c>
      <c r="G164" s="324" t="s">
        <v>218</v>
      </c>
      <c r="H164" s="324" t="s">
        <v>218</v>
      </c>
      <c r="I164" s="324" t="s">
        <v>218</v>
      </c>
      <c r="J164" s="286">
        <f>SUM(E164:I164)</f>
        <v>0</v>
      </c>
      <c r="K164" s="324" t="s">
        <v>218</v>
      </c>
      <c r="L164" s="324" t="s">
        <v>218</v>
      </c>
      <c r="M164" s="324" t="s">
        <v>218</v>
      </c>
      <c r="N164" s="324" t="s">
        <v>218</v>
      </c>
      <c r="O164" s="324" t="s">
        <v>218</v>
      </c>
      <c r="P164" s="324" t="s">
        <v>218</v>
      </c>
      <c r="Q164" s="324" t="s">
        <v>218</v>
      </c>
      <c r="R164" s="324" t="s">
        <v>218</v>
      </c>
      <c r="S164" s="324">
        <v>1</v>
      </c>
      <c r="T164" s="324" t="s">
        <v>218</v>
      </c>
      <c r="U164" s="324" t="s">
        <v>218</v>
      </c>
      <c r="V164" s="324" t="s">
        <v>218</v>
      </c>
      <c r="W164" s="324">
        <v>2</v>
      </c>
      <c r="X164" s="324" t="s">
        <v>218</v>
      </c>
      <c r="Y164" s="324">
        <v>1</v>
      </c>
      <c r="Z164" s="324" t="s">
        <v>218</v>
      </c>
      <c r="AA164" s="324">
        <v>6</v>
      </c>
      <c r="AB164" s="324">
        <v>3</v>
      </c>
      <c r="AC164" s="324">
        <v>2</v>
      </c>
      <c r="AD164" s="324" t="s">
        <v>218</v>
      </c>
      <c r="AE164" s="324" t="s">
        <v>218</v>
      </c>
      <c r="AF164" s="307" t="s">
        <v>159</v>
      </c>
      <c r="AG164" s="308"/>
      <c r="AH164" s="266"/>
    </row>
    <row r="165" spans="1:34" ht="6" customHeight="1">
      <c r="A165" s="289"/>
      <c r="B165" s="290"/>
      <c r="C165" s="291"/>
      <c r="D165" s="285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7"/>
      <c r="AF165" s="307"/>
      <c r="AG165" s="308"/>
      <c r="AH165" s="266"/>
    </row>
    <row r="166" spans="1:34" ht="15" customHeight="1">
      <c r="A166" s="295" t="s">
        <v>548</v>
      </c>
      <c r="B166" s="296" t="s">
        <v>549</v>
      </c>
      <c r="C166" s="284" t="s">
        <v>0</v>
      </c>
      <c r="D166" s="285">
        <f>J166+K166+L166+M166+N166+O166+P166+Q166+R166+S166+T166+U166+V166+W166+X166+Y166+Z166+AA166+AB166+AC166+AD166+AE166</f>
        <v>17</v>
      </c>
      <c r="E166" s="286">
        <f aca="true" t="shared" si="43" ref="E166:AE166">E167+E168</f>
        <v>0</v>
      </c>
      <c r="F166" s="286">
        <f t="shared" si="43"/>
        <v>0</v>
      </c>
      <c r="G166" s="286">
        <f t="shared" si="43"/>
        <v>0</v>
      </c>
      <c r="H166" s="286">
        <f t="shared" si="43"/>
        <v>0</v>
      </c>
      <c r="I166" s="286">
        <f t="shared" si="43"/>
        <v>0</v>
      </c>
      <c r="J166" s="286">
        <f t="shared" si="43"/>
        <v>0</v>
      </c>
      <c r="K166" s="286">
        <f t="shared" si="43"/>
        <v>0</v>
      </c>
      <c r="L166" s="286">
        <f t="shared" si="43"/>
        <v>0</v>
      </c>
      <c r="M166" s="286">
        <f t="shared" si="43"/>
        <v>0</v>
      </c>
      <c r="N166" s="286">
        <f t="shared" si="43"/>
        <v>0</v>
      </c>
      <c r="O166" s="286">
        <f t="shared" si="43"/>
        <v>0</v>
      </c>
      <c r="P166" s="286">
        <f t="shared" si="43"/>
        <v>0</v>
      </c>
      <c r="Q166" s="286">
        <f t="shared" si="43"/>
        <v>0</v>
      </c>
      <c r="R166" s="286">
        <f t="shared" si="43"/>
        <v>0</v>
      </c>
      <c r="S166" s="286">
        <f t="shared" si="43"/>
        <v>0</v>
      </c>
      <c r="T166" s="286">
        <f t="shared" si="43"/>
        <v>0</v>
      </c>
      <c r="U166" s="286">
        <f t="shared" si="43"/>
        <v>1</v>
      </c>
      <c r="V166" s="286">
        <f t="shared" si="43"/>
        <v>0</v>
      </c>
      <c r="W166" s="286">
        <f t="shared" si="43"/>
        <v>1</v>
      </c>
      <c r="X166" s="286">
        <f t="shared" si="43"/>
        <v>2</v>
      </c>
      <c r="Y166" s="286">
        <f t="shared" si="43"/>
        <v>3</v>
      </c>
      <c r="Z166" s="286">
        <f t="shared" si="43"/>
        <v>1</v>
      </c>
      <c r="AA166" s="286">
        <f t="shared" si="43"/>
        <v>5</v>
      </c>
      <c r="AB166" s="286">
        <f t="shared" si="43"/>
        <v>3</v>
      </c>
      <c r="AC166" s="286">
        <f t="shared" si="43"/>
        <v>1</v>
      </c>
      <c r="AD166" s="286">
        <f t="shared" si="43"/>
        <v>0</v>
      </c>
      <c r="AE166" s="287">
        <f t="shared" si="43"/>
        <v>0</v>
      </c>
      <c r="AF166" s="307" t="s">
        <v>0</v>
      </c>
      <c r="AG166" s="308" t="s">
        <v>548</v>
      </c>
      <c r="AH166" s="266"/>
    </row>
    <row r="167" spans="1:34" ht="15" customHeight="1">
      <c r="A167" s="289"/>
      <c r="B167" s="290"/>
      <c r="C167" s="284" t="s">
        <v>158</v>
      </c>
      <c r="D167" s="285">
        <f>J167+K167+L167+M167+N167+O167+P167+Q167+R167+S167+T167+U167+V167+W167+X167+Y167+Z167+AA167+AB167+AC167+AD167+AE167</f>
        <v>8</v>
      </c>
      <c r="E167" s="286" t="s">
        <v>218</v>
      </c>
      <c r="F167" s="286" t="s">
        <v>218</v>
      </c>
      <c r="G167" s="286" t="s">
        <v>218</v>
      </c>
      <c r="H167" s="286" t="s">
        <v>218</v>
      </c>
      <c r="I167" s="286" t="s">
        <v>218</v>
      </c>
      <c r="J167" s="286">
        <f>SUM(E167:I167)</f>
        <v>0</v>
      </c>
      <c r="K167" s="286" t="s">
        <v>218</v>
      </c>
      <c r="L167" s="286" t="s">
        <v>218</v>
      </c>
      <c r="M167" s="286" t="s">
        <v>218</v>
      </c>
      <c r="N167" s="286" t="s">
        <v>218</v>
      </c>
      <c r="O167" s="286" t="s">
        <v>218</v>
      </c>
      <c r="P167" s="286" t="s">
        <v>218</v>
      </c>
      <c r="Q167" s="286" t="s">
        <v>218</v>
      </c>
      <c r="R167" s="286" t="s">
        <v>218</v>
      </c>
      <c r="S167" s="286" t="s">
        <v>218</v>
      </c>
      <c r="T167" s="286" t="s">
        <v>218</v>
      </c>
      <c r="U167" s="286">
        <v>1</v>
      </c>
      <c r="V167" s="286" t="s">
        <v>218</v>
      </c>
      <c r="W167" s="286">
        <v>0</v>
      </c>
      <c r="X167" s="286">
        <v>2</v>
      </c>
      <c r="Y167" s="286">
        <v>3</v>
      </c>
      <c r="Z167" s="286">
        <v>1</v>
      </c>
      <c r="AA167" s="286" t="s">
        <v>218</v>
      </c>
      <c r="AB167" s="286">
        <v>1</v>
      </c>
      <c r="AC167" s="286" t="s">
        <v>218</v>
      </c>
      <c r="AD167" s="286" t="s">
        <v>218</v>
      </c>
      <c r="AE167" s="287" t="s">
        <v>218</v>
      </c>
      <c r="AF167" s="307" t="s">
        <v>158</v>
      </c>
      <c r="AG167" s="308"/>
      <c r="AH167" s="266"/>
    </row>
    <row r="168" spans="1:34" ht="15" customHeight="1">
      <c r="A168" s="289"/>
      <c r="B168" s="290"/>
      <c r="C168" s="284" t="s">
        <v>159</v>
      </c>
      <c r="D168" s="285">
        <f>J168+K168+L168+M168+N168+O168+P168+Q168+R168+S168+T168+U168+V168+W168+X168+Y168+Z168+AA168+AB168+AC168+AD168+AE168</f>
        <v>9</v>
      </c>
      <c r="E168" s="286" t="s">
        <v>218</v>
      </c>
      <c r="F168" s="286" t="s">
        <v>218</v>
      </c>
      <c r="G168" s="286" t="s">
        <v>218</v>
      </c>
      <c r="H168" s="286" t="s">
        <v>218</v>
      </c>
      <c r="I168" s="286" t="s">
        <v>218</v>
      </c>
      <c r="J168" s="286">
        <f>SUM(E168:I168)</f>
        <v>0</v>
      </c>
      <c r="K168" s="286" t="s">
        <v>218</v>
      </c>
      <c r="L168" s="286" t="s">
        <v>218</v>
      </c>
      <c r="M168" s="286" t="s">
        <v>218</v>
      </c>
      <c r="N168" s="286" t="s">
        <v>218</v>
      </c>
      <c r="O168" s="286" t="s">
        <v>218</v>
      </c>
      <c r="P168" s="286" t="s">
        <v>218</v>
      </c>
      <c r="Q168" s="286" t="s">
        <v>218</v>
      </c>
      <c r="R168" s="286" t="s">
        <v>218</v>
      </c>
      <c r="S168" s="286" t="s">
        <v>218</v>
      </c>
      <c r="T168" s="286" t="s">
        <v>218</v>
      </c>
      <c r="U168" s="286" t="s">
        <v>218</v>
      </c>
      <c r="V168" s="286" t="s">
        <v>218</v>
      </c>
      <c r="W168" s="286">
        <v>1</v>
      </c>
      <c r="X168" s="286" t="s">
        <v>218</v>
      </c>
      <c r="Y168" s="286" t="s">
        <v>218</v>
      </c>
      <c r="Z168" s="286" t="s">
        <v>218</v>
      </c>
      <c r="AA168" s="286">
        <v>5</v>
      </c>
      <c r="AB168" s="286">
        <v>2</v>
      </c>
      <c r="AC168" s="286">
        <v>1</v>
      </c>
      <c r="AD168" s="286" t="s">
        <v>218</v>
      </c>
      <c r="AE168" s="287" t="s">
        <v>218</v>
      </c>
      <c r="AF168" s="307" t="s">
        <v>159</v>
      </c>
      <c r="AG168" s="308"/>
      <c r="AH168" s="266"/>
    </row>
    <row r="169" spans="1:34" ht="6" customHeight="1">
      <c r="A169" s="289"/>
      <c r="B169" s="290"/>
      <c r="C169" s="291"/>
      <c r="D169" s="285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7"/>
      <c r="AF169" s="307"/>
      <c r="AG169" s="308"/>
      <c r="AH169" s="266"/>
    </row>
    <row r="170" spans="1:34" ht="15" customHeight="1">
      <c r="A170" s="295" t="s">
        <v>550</v>
      </c>
      <c r="B170" s="296" t="s">
        <v>503</v>
      </c>
      <c r="C170" s="284" t="s">
        <v>0</v>
      </c>
      <c r="D170" s="285">
        <f>J170+K170+L170+M170+N170+O170+P170+Q170+R170+S170+T170+U170+V170+W170+X170+Y170+Z170+AA170+AB170+AC170+AD170+AE170</f>
        <v>18</v>
      </c>
      <c r="E170" s="286">
        <f aca="true" t="shared" si="44" ref="E170:AE170">E171+E172</f>
        <v>0</v>
      </c>
      <c r="F170" s="286">
        <f t="shared" si="44"/>
        <v>0</v>
      </c>
      <c r="G170" s="286">
        <f t="shared" si="44"/>
        <v>0</v>
      </c>
      <c r="H170" s="286">
        <f t="shared" si="44"/>
        <v>0</v>
      </c>
      <c r="I170" s="286">
        <f t="shared" si="44"/>
        <v>0</v>
      </c>
      <c r="J170" s="286">
        <f t="shared" si="44"/>
        <v>0</v>
      </c>
      <c r="K170" s="286">
        <f t="shared" si="44"/>
        <v>0</v>
      </c>
      <c r="L170" s="286">
        <f t="shared" si="44"/>
        <v>0</v>
      </c>
      <c r="M170" s="286">
        <f t="shared" si="44"/>
        <v>0</v>
      </c>
      <c r="N170" s="286">
        <f t="shared" si="44"/>
        <v>0</v>
      </c>
      <c r="O170" s="286">
        <f t="shared" si="44"/>
        <v>0</v>
      </c>
      <c r="P170" s="286">
        <f t="shared" si="44"/>
        <v>0</v>
      </c>
      <c r="Q170" s="286">
        <f t="shared" si="44"/>
        <v>0</v>
      </c>
      <c r="R170" s="286">
        <f t="shared" si="44"/>
        <v>0</v>
      </c>
      <c r="S170" s="286">
        <f t="shared" si="44"/>
        <v>1</v>
      </c>
      <c r="T170" s="286">
        <f t="shared" si="44"/>
        <v>0</v>
      </c>
      <c r="U170" s="286">
        <f t="shared" si="44"/>
        <v>1</v>
      </c>
      <c r="V170" s="286">
        <f t="shared" si="44"/>
        <v>0</v>
      </c>
      <c r="W170" s="286">
        <f t="shared" si="44"/>
        <v>1</v>
      </c>
      <c r="X170" s="286">
        <f t="shared" si="44"/>
        <v>3</v>
      </c>
      <c r="Y170" s="286">
        <f t="shared" si="44"/>
        <v>2</v>
      </c>
      <c r="Z170" s="286">
        <f t="shared" si="44"/>
        <v>3</v>
      </c>
      <c r="AA170" s="286">
        <f t="shared" si="44"/>
        <v>3</v>
      </c>
      <c r="AB170" s="286">
        <f t="shared" si="44"/>
        <v>1</v>
      </c>
      <c r="AC170" s="286">
        <f t="shared" si="44"/>
        <v>3</v>
      </c>
      <c r="AD170" s="286">
        <f t="shared" si="44"/>
        <v>0</v>
      </c>
      <c r="AE170" s="287">
        <f t="shared" si="44"/>
        <v>0</v>
      </c>
      <c r="AF170" s="307" t="s">
        <v>0</v>
      </c>
      <c r="AG170" s="308" t="s">
        <v>551</v>
      </c>
      <c r="AH170" s="266"/>
    </row>
    <row r="171" spans="1:34" ht="15" customHeight="1">
      <c r="A171" s="289"/>
      <c r="B171" s="290" t="s">
        <v>504</v>
      </c>
      <c r="C171" s="284" t="s">
        <v>158</v>
      </c>
      <c r="D171" s="285">
        <f>J171+K171+L171+M171+N171+O171+P171+Q171+R171+S171+T171+U171+V171+W171+X171+Y171+Z171+AA171+AB171+AC171+AD171+AE171</f>
        <v>12</v>
      </c>
      <c r="E171" s="286" t="s">
        <v>218</v>
      </c>
      <c r="F171" s="286" t="s">
        <v>218</v>
      </c>
      <c r="G171" s="286" t="s">
        <v>218</v>
      </c>
      <c r="H171" s="286" t="s">
        <v>218</v>
      </c>
      <c r="I171" s="286" t="s">
        <v>218</v>
      </c>
      <c r="J171" s="286">
        <f>SUM(E171:I171)</f>
        <v>0</v>
      </c>
      <c r="K171" s="286" t="s">
        <v>218</v>
      </c>
      <c r="L171" s="286" t="s">
        <v>218</v>
      </c>
      <c r="M171" s="286" t="s">
        <v>218</v>
      </c>
      <c r="N171" s="286" t="s">
        <v>218</v>
      </c>
      <c r="O171" s="286" t="s">
        <v>218</v>
      </c>
      <c r="P171" s="286" t="s">
        <v>218</v>
      </c>
      <c r="Q171" s="286" t="s">
        <v>218</v>
      </c>
      <c r="R171" s="286" t="s">
        <v>218</v>
      </c>
      <c r="S171" s="286" t="s">
        <v>218</v>
      </c>
      <c r="T171" s="286" t="s">
        <v>218</v>
      </c>
      <c r="U171" s="286">
        <v>1</v>
      </c>
      <c r="V171" s="286" t="s">
        <v>218</v>
      </c>
      <c r="W171" s="286">
        <v>0</v>
      </c>
      <c r="X171" s="286">
        <v>3</v>
      </c>
      <c r="Y171" s="286">
        <v>1</v>
      </c>
      <c r="Z171" s="286">
        <v>3</v>
      </c>
      <c r="AA171" s="286">
        <v>2</v>
      </c>
      <c r="AB171" s="286" t="s">
        <v>218</v>
      </c>
      <c r="AC171" s="286">
        <v>2</v>
      </c>
      <c r="AD171" s="286" t="s">
        <v>218</v>
      </c>
      <c r="AE171" s="287" t="s">
        <v>218</v>
      </c>
      <c r="AF171" s="307" t="s">
        <v>158</v>
      </c>
      <c r="AG171" s="308"/>
      <c r="AH171" s="266"/>
    </row>
    <row r="172" spans="1:34" ht="15" customHeight="1" thickBot="1">
      <c r="A172" s="313"/>
      <c r="B172" s="314"/>
      <c r="C172" s="315" t="s">
        <v>159</v>
      </c>
      <c r="D172" s="316">
        <f>J172+K172+L172+M172+N172+O172+P172+Q172+R172+S172+T172+U172+V172+W172+X172+Y172+Z172+AA172+AB172+AC172+AD172+AE172</f>
        <v>6</v>
      </c>
      <c r="E172" s="317" t="s">
        <v>218</v>
      </c>
      <c r="F172" s="317" t="s">
        <v>218</v>
      </c>
      <c r="G172" s="317" t="s">
        <v>218</v>
      </c>
      <c r="H172" s="317" t="s">
        <v>218</v>
      </c>
      <c r="I172" s="317" t="s">
        <v>218</v>
      </c>
      <c r="J172" s="317">
        <f>SUM(E172:I172)</f>
        <v>0</v>
      </c>
      <c r="K172" s="317" t="s">
        <v>218</v>
      </c>
      <c r="L172" s="317" t="s">
        <v>218</v>
      </c>
      <c r="M172" s="317" t="s">
        <v>218</v>
      </c>
      <c r="N172" s="317" t="s">
        <v>218</v>
      </c>
      <c r="O172" s="317" t="s">
        <v>218</v>
      </c>
      <c r="P172" s="317" t="s">
        <v>218</v>
      </c>
      <c r="Q172" s="317" t="s">
        <v>218</v>
      </c>
      <c r="R172" s="317">
        <v>0</v>
      </c>
      <c r="S172" s="317">
        <v>1</v>
      </c>
      <c r="T172" s="317" t="s">
        <v>218</v>
      </c>
      <c r="U172" s="317" t="s">
        <v>218</v>
      </c>
      <c r="V172" s="317" t="s">
        <v>218</v>
      </c>
      <c r="W172" s="317">
        <v>1</v>
      </c>
      <c r="X172" s="317" t="s">
        <v>218</v>
      </c>
      <c r="Y172" s="317">
        <v>1</v>
      </c>
      <c r="Z172" s="317" t="s">
        <v>218</v>
      </c>
      <c r="AA172" s="317">
        <v>1</v>
      </c>
      <c r="AB172" s="317">
        <v>1</v>
      </c>
      <c r="AC172" s="317">
        <v>1</v>
      </c>
      <c r="AD172" s="317" t="s">
        <v>218</v>
      </c>
      <c r="AE172" s="318" t="s">
        <v>218</v>
      </c>
      <c r="AF172" s="319" t="s">
        <v>159</v>
      </c>
      <c r="AG172" s="320"/>
      <c r="AH172" s="266"/>
    </row>
    <row r="173" spans="1:34" ht="17.25">
      <c r="A173" s="301"/>
      <c r="B173" s="302"/>
      <c r="C173" s="321"/>
      <c r="D173" s="304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757" t="s">
        <v>594</v>
      </c>
      <c r="AD173" s="757"/>
      <c r="AE173" s="757"/>
      <c r="AF173" s="757"/>
      <c r="AG173" s="757"/>
      <c r="AH173" s="266"/>
    </row>
    <row r="174" spans="1:34" ht="8.25" customHeight="1">
      <c r="A174" s="289"/>
      <c r="B174" s="305"/>
      <c r="C174" s="322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299"/>
      <c r="AF174" s="299"/>
      <c r="AG174" s="299"/>
      <c r="AH174" s="266"/>
    </row>
    <row r="175" spans="1:34" ht="15" customHeight="1" thickBot="1">
      <c r="A175" s="289"/>
      <c r="B175" s="305"/>
      <c r="C175" s="306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756" t="str">
        <f>AE88</f>
        <v>平成22年</v>
      </c>
      <c r="AF175" s="756"/>
      <c r="AG175" s="756"/>
      <c r="AH175" s="266"/>
    </row>
    <row r="176" spans="1:34" s="273" customFormat="1" ht="17.25">
      <c r="A176" s="268" t="s">
        <v>256</v>
      </c>
      <c r="B176" s="269" t="s">
        <v>33</v>
      </c>
      <c r="C176" s="270"/>
      <c r="D176" s="269" t="s">
        <v>0</v>
      </c>
      <c r="E176" s="269" t="s">
        <v>713</v>
      </c>
      <c r="F176" s="269">
        <v>1</v>
      </c>
      <c r="G176" s="269">
        <v>2</v>
      </c>
      <c r="H176" s="269">
        <v>3</v>
      </c>
      <c r="I176" s="269">
        <v>4</v>
      </c>
      <c r="J176" s="269" t="s">
        <v>714</v>
      </c>
      <c r="K176" s="269" t="s">
        <v>715</v>
      </c>
      <c r="L176" s="269" t="s">
        <v>716</v>
      </c>
      <c r="M176" s="269" t="s">
        <v>717</v>
      </c>
      <c r="N176" s="269" t="s">
        <v>718</v>
      </c>
      <c r="O176" s="269" t="s">
        <v>719</v>
      </c>
      <c r="P176" s="269" t="s">
        <v>720</v>
      </c>
      <c r="Q176" s="269" t="s">
        <v>721</v>
      </c>
      <c r="R176" s="269" t="s">
        <v>722</v>
      </c>
      <c r="S176" s="269" t="s">
        <v>723</v>
      </c>
      <c r="T176" s="269" t="s">
        <v>724</v>
      </c>
      <c r="U176" s="269" t="s">
        <v>725</v>
      </c>
      <c r="V176" s="269" t="s">
        <v>726</v>
      </c>
      <c r="W176" s="269" t="s">
        <v>727</v>
      </c>
      <c r="X176" s="269" t="s">
        <v>728</v>
      </c>
      <c r="Y176" s="269" t="s">
        <v>729</v>
      </c>
      <c r="Z176" s="269" t="s">
        <v>730</v>
      </c>
      <c r="AA176" s="269" t="s">
        <v>731</v>
      </c>
      <c r="AB176" s="269" t="s">
        <v>732</v>
      </c>
      <c r="AC176" s="269" t="s">
        <v>733</v>
      </c>
      <c r="AD176" s="269" t="s">
        <v>279</v>
      </c>
      <c r="AE176" s="269" t="s">
        <v>280</v>
      </c>
      <c r="AF176" s="271"/>
      <c r="AG176" s="268" t="s">
        <v>256</v>
      </c>
      <c r="AH176" s="272"/>
    </row>
    <row r="177" spans="1:34" ht="15.75" customHeight="1">
      <c r="A177" s="292" t="s">
        <v>763</v>
      </c>
      <c r="B177" s="293" t="s">
        <v>764</v>
      </c>
      <c r="C177" s="284" t="s">
        <v>0</v>
      </c>
      <c r="D177" s="285">
        <f>J177+K177+L177+M177+N177+O177+P177+Q177+R177+S177+T177+U177+V177+W177+X177+Y177+Z177+AA177+AB177+AC177+AD177+AE177</f>
        <v>190</v>
      </c>
      <c r="E177" s="286">
        <f aca="true" t="shared" si="45" ref="E177:AE177">E178+E179</f>
        <v>1</v>
      </c>
      <c r="F177" s="286">
        <f t="shared" si="45"/>
        <v>0</v>
      </c>
      <c r="G177" s="286">
        <f t="shared" si="45"/>
        <v>0</v>
      </c>
      <c r="H177" s="286">
        <f t="shared" si="45"/>
        <v>0</v>
      </c>
      <c r="I177" s="286">
        <f t="shared" si="45"/>
        <v>0</v>
      </c>
      <c r="J177" s="286">
        <f t="shared" si="45"/>
        <v>1</v>
      </c>
      <c r="K177" s="286">
        <f t="shared" si="45"/>
        <v>0</v>
      </c>
      <c r="L177" s="286">
        <f t="shared" si="45"/>
        <v>0</v>
      </c>
      <c r="M177" s="286">
        <f t="shared" si="45"/>
        <v>0</v>
      </c>
      <c r="N177" s="286">
        <f t="shared" si="45"/>
        <v>1</v>
      </c>
      <c r="O177" s="286">
        <f t="shared" si="45"/>
        <v>0</v>
      </c>
      <c r="P177" s="286">
        <f t="shared" si="45"/>
        <v>1</v>
      </c>
      <c r="Q177" s="286">
        <f t="shared" si="45"/>
        <v>2</v>
      </c>
      <c r="R177" s="286">
        <f t="shared" si="45"/>
        <v>4</v>
      </c>
      <c r="S177" s="286">
        <f t="shared" si="45"/>
        <v>3</v>
      </c>
      <c r="T177" s="286">
        <f t="shared" si="45"/>
        <v>7</v>
      </c>
      <c r="U177" s="286">
        <f t="shared" si="45"/>
        <v>7</v>
      </c>
      <c r="V177" s="286">
        <f t="shared" si="45"/>
        <v>18</v>
      </c>
      <c r="W177" s="286">
        <f t="shared" si="45"/>
        <v>15</v>
      </c>
      <c r="X177" s="286">
        <f t="shared" si="45"/>
        <v>15</v>
      </c>
      <c r="Y177" s="286">
        <f t="shared" si="45"/>
        <v>21</v>
      </c>
      <c r="Z177" s="286">
        <f t="shared" si="45"/>
        <v>33</v>
      </c>
      <c r="AA177" s="286">
        <f t="shared" si="45"/>
        <v>26</v>
      </c>
      <c r="AB177" s="286">
        <f t="shared" si="45"/>
        <v>26</v>
      </c>
      <c r="AC177" s="286">
        <f t="shared" si="45"/>
        <v>9</v>
      </c>
      <c r="AD177" s="286">
        <f t="shared" si="45"/>
        <v>1</v>
      </c>
      <c r="AE177" s="287">
        <f t="shared" si="45"/>
        <v>0</v>
      </c>
      <c r="AF177" s="307" t="s">
        <v>0</v>
      </c>
      <c r="AG177" s="311" t="s">
        <v>763</v>
      </c>
      <c r="AH177" s="266"/>
    </row>
    <row r="178" spans="1:34" ht="15.75" customHeight="1">
      <c r="A178" s="289"/>
      <c r="B178" s="312"/>
      <c r="C178" s="284" t="s">
        <v>158</v>
      </c>
      <c r="D178" s="285">
        <f>J178+K178+L178+M178+N178+O178+P178+Q178+R178+S178+T178+U178+V178+W178+X178+Y178+Z178+AA178+AB178+AC178+AD178+AE178</f>
        <v>106</v>
      </c>
      <c r="E178" s="286">
        <v>1</v>
      </c>
      <c r="F178" s="286">
        <v>0</v>
      </c>
      <c r="G178" s="286" t="s">
        <v>218</v>
      </c>
      <c r="H178" s="286" t="s">
        <v>218</v>
      </c>
      <c r="I178" s="286" t="s">
        <v>218</v>
      </c>
      <c r="J178" s="286">
        <f>SUM(E178:I178)</f>
        <v>1</v>
      </c>
      <c r="K178" s="286" t="s">
        <v>218</v>
      </c>
      <c r="L178" s="286" t="s">
        <v>218</v>
      </c>
      <c r="M178" s="286">
        <v>0</v>
      </c>
      <c r="N178" s="286" t="s">
        <v>218</v>
      </c>
      <c r="O178" s="286" t="s">
        <v>218</v>
      </c>
      <c r="P178" s="286">
        <v>1</v>
      </c>
      <c r="Q178" s="286">
        <v>2</v>
      </c>
      <c r="R178" s="286">
        <v>2</v>
      </c>
      <c r="S178" s="286">
        <v>3</v>
      </c>
      <c r="T178" s="286">
        <v>6</v>
      </c>
      <c r="U178" s="286">
        <v>6</v>
      </c>
      <c r="V178" s="286">
        <v>16</v>
      </c>
      <c r="W178" s="286">
        <v>13</v>
      </c>
      <c r="X178" s="286">
        <v>6</v>
      </c>
      <c r="Y178" s="286">
        <v>12</v>
      </c>
      <c r="Z178" s="286">
        <v>19</v>
      </c>
      <c r="AA178" s="286">
        <v>10</v>
      </c>
      <c r="AB178" s="286">
        <v>6</v>
      </c>
      <c r="AC178" s="286">
        <v>3</v>
      </c>
      <c r="AD178" s="286">
        <v>0</v>
      </c>
      <c r="AE178" s="287" t="s">
        <v>218</v>
      </c>
      <c r="AF178" s="307" t="s">
        <v>158</v>
      </c>
      <c r="AG178" s="308"/>
      <c r="AH178" s="266"/>
    </row>
    <row r="179" spans="1:34" ht="15.75" customHeight="1">
      <c r="A179" s="289"/>
      <c r="B179" s="290"/>
      <c r="C179" s="284" t="s">
        <v>159</v>
      </c>
      <c r="D179" s="285">
        <f>J179+K179+L179+M179+N179+O179+P179+Q179+R179+S179+T179+U179+V179+W179+X179+Y179+Z179+AA179+AB179+AC179+AD179+AE179</f>
        <v>84</v>
      </c>
      <c r="E179" s="286" t="s">
        <v>218</v>
      </c>
      <c r="F179" s="286" t="s">
        <v>218</v>
      </c>
      <c r="G179" s="286" t="s">
        <v>218</v>
      </c>
      <c r="H179" s="286" t="s">
        <v>218</v>
      </c>
      <c r="I179" s="286" t="s">
        <v>218</v>
      </c>
      <c r="J179" s="286">
        <f>SUM(E179:I179)</f>
        <v>0</v>
      </c>
      <c r="K179" s="286" t="s">
        <v>218</v>
      </c>
      <c r="L179" s="286">
        <v>0</v>
      </c>
      <c r="M179" s="286" t="s">
        <v>218</v>
      </c>
      <c r="N179" s="286">
        <v>1</v>
      </c>
      <c r="O179" s="286">
        <v>0</v>
      </c>
      <c r="P179" s="286">
        <v>0</v>
      </c>
      <c r="Q179" s="286">
        <v>0</v>
      </c>
      <c r="R179" s="286">
        <v>2</v>
      </c>
      <c r="S179" s="286">
        <v>0</v>
      </c>
      <c r="T179" s="286">
        <v>1</v>
      </c>
      <c r="U179" s="286">
        <v>1</v>
      </c>
      <c r="V179" s="286">
        <v>2</v>
      </c>
      <c r="W179" s="286">
        <v>2</v>
      </c>
      <c r="X179" s="286">
        <v>9</v>
      </c>
      <c r="Y179" s="286">
        <v>9</v>
      </c>
      <c r="Z179" s="286">
        <v>14</v>
      </c>
      <c r="AA179" s="286">
        <v>16</v>
      </c>
      <c r="AB179" s="286">
        <v>20</v>
      </c>
      <c r="AC179" s="286">
        <v>6</v>
      </c>
      <c r="AD179" s="286">
        <v>1</v>
      </c>
      <c r="AE179" s="287" t="s">
        <v>218</v>
      </c>
      <c r="AF179" s="307" t="s">
        <v>159</v>
      </c>
      <c r="AG179" s="308"/>
      <c r="AH179" s="266"/>
    </row>
    <row r="180" spans="1:34" ht="8.25" customHeight="1">
      <c r="A180" s="289"/>
      <c r="B180" s="290"/>
      <c r="C180" s="291"/>
      <c r="D180" s="285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7"/>
      <c r="AF180" s="307"/>
      <c r="AG180" s="308"/>
      <c r="AH180" s="266"/>
    </row>
    <row r="181" spans="1:34" ht="15.75" customHeight="1">
      <c r="A181" s="295" t="s">
        <v>765</v>
      </c>
      <c r="B181" s="296" t="s">
        <v>766</v>
      </c>
      <c r="C181" s="284" t="s">
        <v>0</v>
      </c>
      <c r="D181" s="285">
        <f>J181+K181+L181+M181+N181+O181+P181+Q181+R181+S181+T181+U181+V181+W181+X181+Y181+Z181+AA181+AB181+AC181+AD181+AE181</f>
        <v>125</v>
      </c>
      <c r="E181" s="286">
        <f aca="true" t="shared" si="46" ref="E181:AE181">E182+E183</f>
        <v>0</v>
      </c>
      <c r="F181" s="286">
        <f t="shared" si="46"/>
        <v>0</v>
      </c>
      <c r="G181" s="286">
        <f t="shared" si="46"/>
        <v>0</v>
      </c>
      <c r="H181" s="286">
        <f t="shared" si="46"/>
        <v>0</v>
      </c>
      <c r="I181" s="286">
        <f t="shared" si="46"/>
        <v>0</v>
      </c>
      <c r="J181" s="286">
        <f t="shared" si="46"/>
        <v>0</v>
      </c>
      <c r="K181" s="286">
        <f t="shared" si="46"/>
        <v>0</v>
      </c>
      <c r="L181" s="286">
        <f t="shared" si="46"/>
        <v>0</v>
      </c>
      <c r="M181" s="286">
        <f t="shared" si="46"/>
        <v>0</v>
      </c>
      <c r="N181" s="286">
        <f t="shared" si="46"/>
        <v>1</v>
      </c>
      <c r="O181" s="286">
        <f t="shared" si="46"/>
        <v>0</v>
      </c>
      <c r="P181" s="286">
        <f t="shared" si="46"/>
        <v>0</v>
      </c>
      <c r="Q181" s="286">
        <f t="shared" si="46"/>
        <v>2</v>
      </c>
      <c r="R181" s="286">
        <f t="shared" si="46"/>
        <v>3</v>
      </c>
      <c r="S181" s="286">
        <f t="shared" si="46"/>
        <v>2</v>
      </c>
      <c r="T181" s="286">
        <f t="shared" si="46"/>
        <v>4</v>
      </c>
      <c r="U181" s="286">
        <f t="shared" si="46"/>
        <v>6</v>
      </c>
      <c r="V181" s="286">
        <f t="shared" si="46"/>
        <v>14</v>
      </c>
      <c r="W181" s="286">
        <f t="shared" si="46"/>
        <v>13</v>
      </c>
      <c r="X181" s="286">
        <f t="shared" si="46"/>
        <v>12</v>
      </c>
      <c r="Y181" s="286">
        <f t="shared" si="46"/>
        <v>14</v>
      </c>
      <c r="Z181" s="286">
        <f t="shared" si="46"/>
        <v>23</v>
      </c>
      <c r="AA181" s="286">
        <f t="shared" si="46"/>
        <v>17</v>
      </c>
      <c r="AB181" s="286">
        <f t="shared" si="46"/>
        <v>11</v>
      </c>
      <c r="AC181" s="286">
        <f t="shared" si="46"/>
        <v>3</v>
      </c>
      <c r="AD181" s="286">
        <f t="shared" si="46"/>
        <v>0</v>
      </c>
      <c r="AE181" s="287">
        <f t="shared" si="46"/>
        <v>0</v>
      </c>
      <c r="AF181" s="307" t="s">
        <v>0</v>
      </c>
      <c r="AG181" s="308" t="s">
        <v>765</v>
      </c>
      <c r="AH181" s="266"/>
    </row>
    <row r="182" spans="1:34" ht="15.75" customHeight="1">
      <c r="A182" s="289"/>
      <c r="B182" s="290"/>
      <c r="C182" s="284" t="s">
        <v>158</v>
      </c>
      <c r="D182" s="285">
        <f>J182+K182+L182+M182+N182+O182+P182+Q182+R182+S182+T182+U182+V182+W182+X182+Y182+Z182+AA182+AB182+AC182+AD182+AE182</f>
        <v>75</v>
      </c>
      <c r="E182" s="286" t="s">
        <v>218</v>
      </c>
      <c r="F182" s="286" t="s">
        <v>218</v>
      </c>
      <c r="G182" s="286" t="s">
        <v>218</v>
      </c>
      <c r="H182" s="286" t="s">
        <v>218</v>
      </c>
      <c r="I182" s="286" t="s">
        <v>218</v>
      </c>
      <c r="J182" s="286">
        <f>SUM(E182:I182)</f>
        <v>0</v>
      </c>
      <c r="K182" s="286" t="s">
        <v>218</v>
      </c>
      <c r="L182" s="286" t="s">
        <v>218</v>
      </c>
      <c r="M182" s="286" t="s">
        <v>218</v>
      </c>
      <c r="N182" s="286" t="s">
        <v>218</v>
      </c>
      <c r="O182" s="286" t="s">
        <v>218</v>
      </c>
      <c r="P182" s="286" t="s">
        <v>218</v>
      </c>
      <c r="Q182" s="286">
        <v>2</v>
      </c>
      <c r="R182" s="286">
        <v>1</v>
      </c>
      <c r="S182" s="286">
        <v>2</v>
      </c>
      <c r="T182" s="286">
        <v>4</v>
      </c>
      <c r="U182" s="286">
        <v>6</v>
      </c>
      <c r="V182" s="286">
        <v>13</v>
      </c>
      <c r="W182" s="286">
        <v>11</v>
      </c>
      <c r="X182" s="286">
        <v>5</v>
      </c>
      <c r="Y182" s="286">
        <v>11</v>
      </c>
      <c r="Z182" s="286">
        <v>10</v>
      </c>
      <c r="AA182" s="286">
        <v>7</v>
      </c>
      <c r="AB182" s="286">
        <v>2</v>
      </c>
      <c r="AC182" s="286">
        <v>1</v>
      </c>
      <c r="AD182" s="286" t="s">
        <v>218</v>
      </c>
      <c r="AE182" s="287" t="s">
        <v>218</v>
      </c>
      <c r="AF182" s="307" t="s">
        <v>158</v>
      </c>
      <c r="AG182" s="308"/>
      <c r="AH182" s="266"/>
    </row>
    <row r="183" spans="1:34" ht="15.75" customHeight="1">
      <c r="A183" s="289"/>
      <c r="B183" s="290"/>
      <c r="C183" s="284" t="s">
        <v>159</v>
      </c>
      <c r="D183" s="285">
        <f>J183+K183+L183+M183+N183+O183+P183+Q183+R183+S183+T183+U183+V183+W183+X183+Y183+Z183+AA183+AB183+AC183+AD183+AE183</f>
        <v>50</v>
      </c>
      <c r="E183" s="286" t="s">
        <v>218</v>
      </c>
      <c r="F183" s="286" t="s">
        <v>218</v>
      </c>
      <c r="G183" s="286" t="s">
        <v>218</v>
      </c>
      <c r="H183" s="286" t="s">
        <v>218</v>
      </c>
      <c r="I183" s="286" t="s">
        <v>218</v>
      </c>
      <c r="J183" s="286">
        <f>SUM(E183:I183)</f>
        <v>0</v>
      </c>
      <c r="K183" s="286" t="s">
        <v>218</v>
      </c>
      <c r="L183" s="286" t="s">
        <v>218</v>
      </c>
      <c r="M183" s="286" t="s">
        <v>218</v>
      </c>
      <c r="N183" s="286">
        <v>1</v>
      </c>
      <c r="O183" s="286" t="s">
        <v>218</v>
      </c>
      <c r="P183" s="286" t="s">
        <v>218</v>
      </c>
      <c r="Q183" s="286" t="s">
        <v>218</v>
      </c>
      <c r="R183" s="286">
        <v>2</v>
      </c>
      <c r="S183" s="286">
        <v>0</v>
      </c>
      <c r="T183" s="286">
        <v>0</v>
      </c>
      <c r="U183" s="286">
        <v>0</v>
      </c>
      <c r="V183" s="286">
        <v>1</v>
      </c>
      <c r="W183" s="286">
        <v>2</v>
      </c>
      <c r="X183" s="286">
        <v>7</v>
      </c>
      <c r="Y183" s="286">
        <v>3</v>
      </c>
      <c r="Z183" s="286">
        <v>13</v>
      </c>
      <c r="AA183" s="286">
        <v>10</v>
      </c>
      <c r="AB183" s="286">
        <v>9</v>
      </c>
      <c r="AC183" s="286">
        <v>2</v>
      </c>
      <c r="AD183" s="286" t="s">
        <v>218</v>
      </c>
      <c r="AE183" s="287" t="s">
        <v>218</v>
      </c>
      <c r="AF183" s="307" t="s">
        <v>159</v>
      </c>
      <c r="AG183" s="308"/>
      <c r="AH183" s="266"/>
    </row>
    <row r="184" spans="1:34" ht="8.25" customHeight="1">
      <c r="A184" s="289"/>
      <c r="B184" s="290"/>
      <c r="C184" s="291"/>
      <c r="D184" s="285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7"/>
      <c r="AF184" s="307"/>
      <c r="AG184" s="308"/>
      <c r="AH184" s="266"/>
    </row>
    <row r="185" spans="1:34" ht="15.75" customHeight="1">
      <c r="A185" s="295" t="s">
        <v>767</v>
      </c>
      <c r="B185" s="296" t="s">
        <v>505</v>
      </c>
      <c r="C185" s="284" t="s">
        <v>0</v>
      </c>
      <c r="D185" s="285">
        <f>J185+K185+L185+M185+N185+O185+P185+Q185+R185+S185+T185+U185+V185+W185+X185+Y185+Z185+AA185+AB185+AC185+AD185+AE185</f>
        <v>65</v>
      </c>
      <c r="E185" s="286">
        <f aca="true" t="shared" si="47" ref="E185:AE185">E186+E187</f>
        <v>1</v>
      </c>
      <c r="F185" s="286">
        <f t="shared" si="47"/>
        <v>0</v>
      </c>
      <c r="G185" s="286">
        <f t="shared" si="47"/>
        <v>0</v>
      </c>
      <c r="H185" s="286">
        <f t="shared" si="47"/>
        <v>0</v>
      </c>
      <c r="I185" s="286">
        <f t="shared" si="47"/>
        <v>0</v>
      </c>
      <c r="J185" s="286">
        <f t="shared" si="47"/>
        <v>1</v>
      </c>
      <c r="K185" s="286">
        <f t="shared" si="47"/>
        <v>0</v>
      </c>
      <c r="L185" s="286">
        <f t="shared" si="47"/>
        <v>0</v>
      </c>
      <c r="M185" s="286">
        <f t="shared" si="47"/>
        <v>0</v>
      </c>
      <c r="N185" s="286">
        <f t="shared" si="47"/>
        <v>0</v>
      </c>
      <c r="O185" s="286">
        <f t="shared" si="47"/>
        <v>0</v>
      </c>
      <c r="P185" s="286">
        <f t="shared" si="47"/>
        <v>1</v>
      </c>
      <c r="Q185" s="286">
        <f t="shared" si="47"/>
        <v>0</v>
      </c>
      <c r="R185" s="286">
        <f t="shared" si="47"/>
        <v>1</v>
      </c>
      <c r="S185" s="286">
        <f t="shared" si="47"/>
        <v>1</v>
      </c>
      <c r="T185" s="286">
        <f t="shared" si="47"/>
        <v>3</v>
      </c>
      <c r="U185" s="286">
        <f t="shared" si="47"/>
        <v>1</v>
      </c>
      <c r="V185" s="286">
        <f t="shared" si="47"/>
        <v>4</v>
      </c>
      <c r="W185" s="286">
        <f t="shared" si="47"/>
        <v>2</v>
      </c>
      <c r="X185" s="286">
        <f t="shared" si="47"/>
        <v>3</v>
      </c>
      <c r="Y185" s="286">
        <f t="shared" si="47"/>
        <v>7</v>
      </c>
      <c r="Z185" s="286">
        <f t="shared" si="47"/>
        <v>10</v>
      </c>
      <c r="AA185" s="286">
        <f t="shared" si="47"/>
        <v>9</v>
      </c>
      <c r="AB185" s="286">
        <f t="shared" si="47"/>
        <v>15</v>
      </c>
      <c r="AC185" s="286">
        <f t="shared" si="47"/>
        <v>6</v>
      </c>
      <c r="AD185" s="286">
        <f t="shared" si="47"/>
        <v>1</v>
      </c>
      <c r="AE185" s="287">
        <f t="shared" si="47"/>
        <v>0</v>
      </c>
      <c r="AF185" s="307" t="s">
        <v>0</v>
      </c>
      <c r="AG185" s="308" t="s">
        <v>552</v>
      </c>
      <c r="AH185" s="266"/>
    </row>
    <row r="186" spans="1:34" ht="15.75" customHeight="1">
      <c r="A186" s="289"/>
      <c r="B186" s="290" t="s">
        <v>506</v>
      </c>
      <c r="C186" s="284" t="s">
        <v>158</v>
      </c>
      <c r="D186" s="285">
        <f>J186+K186+L186+M186+N186+O186+P186+Q186+R186+S186+T186+U186+V186+W186+X186+Y186+Z186+AA186+AB186+AC186+AD186+AE186</f>
        <v>31</v>
      </c>
      <c r="E186" s="286">
        <v>1</v>
      </c>
      <c r="F186" s="286">
        <v>0</v>
      </c>
      <c r="G186" s="286" t="s">
        <v>218</v>
      </c>
      <c r="H186" s="286" t="s">
        <v>218</v>
      </c>
      <c r="I186" s="286" t="s">
        <v>218</v>
      </c>
      <c r="J186" s="286">
        <f>SUM(E186:I186)</f>
        <v>1</v>
      </c>
      <c r="K186" s="286" t="s">
        <v>218</v>
      </c>
      <c r="L186" s="286" t="s">
        <v>218</v>
      </c>
      <c r="M186" s="286">
        <v>0</v>
      </c>
      <c r="N186" s="286" t="s">
        <v>218</v>
      </c>
      <c r="O186" s="286" t="s">
        <v>218</v>
      </c>
      <c r="P186" s="286">
        <v>1</v>
      </c>
      <c r="Q186" s="286" t="s">
        <v>218</v>
      </c>
      <c r="R186" s="286">
        <v>1</v>
      </c>
      <c r="S186" s="286">
        <v>1</v>
      </c>
      <c r="T186" s="286">
        <v>2</v>
      </c>
      <c r="U186" s="286">
        <v>0</v>
      </c>
      <c r="V186" s="286">
        <v>3</v>
      </c>
      <c r="W186" s="286">
        <v>2</v>
      </c>
      <c r="X186" s="286">
        <v>1</v>
      </c>
      <c r="Y186" s="286">
        <v>1</v>
      </c>
      <c r="Z186" s="286">
        <v>9</v>
      </c>
      <c r="AA186" s="286">
        <v>3</v>
      </c>
      <c r="AB186" s="286">
        <v>4</v>
      </c>
      <c r="AC186" s="286">
        <v>2</v>
      </c>
      <c r="AD186" s="286" t="s">
        <v>218</v>
      </c>
      <c r="AE186" s="287" t="s">
        <v>218</v>
      </c>
      <c r="AF186" s="307" t="s">
        <v>158</v>
      </c>
      <c r="AG186" s="308"/>
      <c r="AH186" s="266"/>
    </row>
    <row r="187" spans="1:34" ht="15.75" customHeight="1">
      <c r="A187" s="289"/>
      <c r="B187" s="290"/>
      <c r="C187" s="284" t="s">
        <v>159</v>
      </c>
      <c r="D187" s="285">
        <f>J187+K187+L187+M187+N187+O187+P187+Q187+R187+S187+T187+U187+V187+W187+X187+Y187+Z187+AA187+AB187+AC187+AD187+AE187</f>
        <v>34</v>
      </c>
      <c r="E187" s="286" t="s">
        <v>218</v>
      </c>
      <c r="F187" s="286" t="s">
        <v>218</v>
      </c>
      <c r="G187" s="286" t="s">
        <v>218</v>
      </c>
      <c r="H187" s="286" t="s">
        <v>218</v>
      </c>
      <c r="I187" s="286" t="s">
        <v>218</v>
      </c>
      <c r="J187" s="286">
        <f>SUM(E187:I187)</f>
        <v>0</v>
      </c>
      <c r="K187" s="286" t="s">
        <v>218</v>
      </c>
      <c r="L187" s="286">
        <v>0</v>
      </c>
      <c r="M187" s="286" t="s">
        <v>218</v>
      </c>
      <c r="N187" s="286" t="s">
        <v>218</v>
      </c>
      <c r="O187" s="286" t="s">
        <v>218</v>
      </c>
      <c r="P187" s="286" t="s">
        <v>218</v>
      </c>
      <c r="Q187" s="286" t="s">
        <v>218</v>
      </c>
      <c r="R187" s="286">
        <v>0</v>
      </c>
      <c r="S187" s="286">
        <v>0</v>
      </c>
      <c r="T187" s="286">
        <v>1</v>
      </c>
      <c r="U187" s="286">
        <v>1</v>
      </c>
      <c r="V187" s="286">
        <v>1</v>
      </c>
      <c r="W187" s="286">
        <v>0</v>
      </c>
      <c r="X187" s="286">
        <v>2</v>
      </c>
      <c r="Y187" s="286">
        <v>6</v>
      </c>
      <c r="Z187" s="286">
        <v>1</v>
      </c>
      <c r="AA187" s="286">
        <v>6</v>
      </c>
      <c r="AB187" s="286">
        <v>11</v>
      </c>
      <c r="AC187" s="286">
        <v>4</v>
      </c>
      <c r="AD187" s="286">
        <v>1</v>
      </c>
      <c r="AE187" s="287" t="s">
        <v>218</v>
      </c>
      <c r="AF187" s="307" t="s">
        <v>159</v>
      </c>
      <c r="AG187" s="308"/>
      <c r="AH187" s="266"/>
    </row>
    <row r="188" spans="1:34" ht="8.25" customHeight="1">
      <c r="A188" s="289"/>
      <c r="B188" s="290"/>
      <c r="C188" s="291"/>
      <c r="D188" s="285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7"/>
      <c r="AF188" s="307"/>
      <c r="AG188" s="308"/>
      <c r="AH188" s="266"/>
    </row>
    <row r="189" spans="1:34" ht="15.75" customHeight="1">
      <c r="A189" s="292" t="s">
        <v>553</v>
      </c>
      <c r="B189" s="293" t="s">
        <v>286</v>
      </c>
      <c r="C189" s="284" t="s">
        <v>0</v>
      </c>
      <c r="D189" s="285">
        <f>J189+K189+L189+M189+N189+O189+P189+Q189+R189+S189+T189+U189+V189+W189+X189+Y189+Z189+AA189+AB189+AC189+AD189+AE189</f>
        <v>72</v>
      </c>
      <c r="E189" s="286">
        <f aca="true" t="shared" si="48" ref="E189:AE189">E190+E191</f>
        <v>0</v>
      </c>
      <c r="F189" s="286">
        <f t="shared" si="48"/>
        <v>0</v>
      </c>
      <c r="G189" s="286">
        <f t="shared" si="48"/>
        <v>0</v>
      </c>
      <c r="H189" s="286">
        <f t="shared" si="48"/>
        <v>0</v>
      </c>
      <c r="I189" s="286">
        <f t="shared" si="48"/>
        <v>0</v>
      </c>
      <c r="J189" s="286">
        <f t="shared" si="48"/>
        <v>0</v>
      </c>
      <c r="K189" s="286">
        <f t="shared" si="48"/>
        <v>0</v>
      </c>
      <c r="L189" s="286">
        <f t="shared" si="48"/>
        <v>0</v>
      </c>
      <c r="M189" s="286">
        <f t="shared" si="48"/>
        <v>0</v>
      </c>
      <c r="N189" s="286">
        <f t="shared" si="48"/>
        <v>0</v>
      </c>
      <c r="O189" s="286">
        <f t="shared" si="48"/>
        <v>0</v>
      </c>
      <c r="P189" s="286">
        <f t="shared" si="48"/>
        <v>0</v>
      </c>
      <c r="Q189" s="286">
        <f t="shared" si="48"/>
        <v>0</v>
      </c>
      <c r="R189" s="286">
        <f t="shared" si="48"/>
        <v>2</v>
      </c>
      <c r="S189" s="286">
        <f t="shared" si="48"/>
        <v>2</v>
      </c>
      <c r="T189" s="286">
        <f t="shared" si="48"/>
        <v>4</v>
      </c>
      <c r="U189" s="286">
        <f t="shared" si="48"/>
        <v>3</v>
      </c>
      <c r="V189" s="286">
        <f t="shared" si="48"/>
        <v>5</v>
      </c>
      <c r="W189" s="286">
        <f t="shared" si="48"/>
        <v>1</v>
      </c>
      <c r="X189" s="286">
        <f t="shared" si="48"/>
        <v>7</v>
      </c>
      <c r="Y189" s="286">
        <f t="shared" si="48"/>
        <v>10</v>
      </c>
      <c r="Z189" s="286">
        <f t="shared" si="48"/>
        <v>3</v>
      </c>
      <c r="AA189" s="286">
        <f t="shared" si="48"/>
        <v>12</v>
      </c>
      <c r="AB189" s="286">
        <f t="shared" si="48"/>
        <v>12</v>
      </c>
      <c r="AC189" s="286">
        <f t="shared" si="48"/>
        <v>7</v>
      </c>
      <c r="AD189" s="286">
        <f t="shared" si="48"/>
        <v>4</v>
      </c>
      <c r="AE189" s="287">
        <f t="shared" si="48"/>
        <v>0</v>
      </c>
      <c r="AF189" s="307" t="s">
        <v>0</v>
      </c>
      <c r="AG189" s="311" t="s">
        <v>553</v>
      </c>
      <c r="AH189" s="266"/>
    </row>
    <row r="190" spans="1:34" ht="15.75" customHeight="1">
      <c r="A190" s="289"/>
      <c r="B190" s="290"/>
      <c r="C190" s="284" t="s">
        <v>158</v>
      </c>
      <c r="D190" s="285">
        <f>J190+K190+L190+M190+N190+O190+P190+Q190+R190+S190+T190+U190+V190+W190+X190+Y190+Z190+AA190+AB190+AC190+AD190+AE190</f>
        <v>37</v>
      </c>
      <c r="E190" s="286" t="s">
        <v>218</v>
      </c>
      <c r="F190" s="286" t="s">
        <v>218</v>
      </c>
      <c r="G190" s="286" t="s">
        <v>218</v>
      </c>
      <c r="H190" s="286" t="s">
        <v>218</v>
      </c>
      <c r="I190" s="286" t="s">
        <v>218</v>
      </c>
      <c r="J190" s="286">
        <f>SUM(E190:I190)</f>
        <v>0</v>
      </c>
      <c r="K190" s="286" t="s">
        <v>218</v>
      </c>
      <c r="L190" s="286" t="s">
        <v>218</v>
      </c>
      <c r="M190" s="286" t="s">
        <v>218</v>
      </c>
      <c r="N190" s="286" t="s">
        <v>218</v>
      </c>
      <c r="O190" s="286" t="s">
        <v>218</v>
      </c>
      <c r="P190" s="286" t="s">
        <v>218</v>
      </c>
      <c r="Q190" s="286" t="s">
        <v>218</v>
      </c>
      <c r="R190" s="286">
        <v>2</v>
      </c>
      <c r="S190" s="286">
        <v>2</v>
      </c>
      <c r="T190" s="286">
        <v>2</v>
      </c>
      <c r="U190" s="286">
        <v>1</v>
      </c>
      <c r="V190" s="286">
        <v>4</v>
      </c>
      <c r="W190" s="286">
        <v>1</v>
      </c>
      <c r="X190" s="286">
        <v>3</v>
      </c>
      <c r="Y190" s="286">
        <v>7</v>
      </c>
      <c r="Z190" s="286">
        <v>1</v>
      </c>
      <c r="AA190" s="286">
        <v>6</v>
      </c>
      <c r="AB190" s="286">
        <v>5</v>
      </c>
      <c r="AC190" s="286">
        <v>1</v>
      </c>
      <c r="AD190" s="286">
        <v>2</v>
      </c>
      <c r="AE190" s="287" t="s">
        <v>218</v>
      </c>
      <c r="AF190" s="307" t="s">
        <v>158</v>
      </c>
      <c r="AG190" s="308"/>
      <c r="AH190" s="266"/>
    </row>
    <row r="191" spans="1:34" ht="15.75" customHeight="1">
      <c r="A191" s="289"/>
      <c r="B191" s="290"/>
      <c r="C191" s="284" t="s">
        <v>159</v>
      </c>
      <c r="D191" s="285">
        <f>J191+K191+L191+M191+N191+O191+P191+Q191+R191+S191+T191+U191+V191+W191+X191+Y191+Z191+AA191+AB191+AC191+AD191+AE191</f>
        <v>35</v>
      </c>
      <c r="E191" s="286" t="s">
        <v>218</v>
      </c>
      <c r="F191" s="286" t="s">
        <v>218</v>
      </c>
      <c r="G191" s="286" t="s">
        <v>218</v>
      </c>
      <c r="H191" s="286" t="s">
        <v>218</v>
      </c>
      <c r="I191" s="286" t="s">
        <v>218</v>
      </c>
      <c r="J191" s="286">
        <f>SUM(E191:I191)</f>
        <v>0</v>
      </c>
      <c r="K191" s="286" t="s">
        <v>218</v>
      </c>
      <c r="L191" s="286" t="s">
        <v>218</v>
      </c>
      <c r="M191" s="286" t="s">
        <v>218</v>
      </c>
      <c r="N191" s="286" t="s">
        <v>218</v>
      </c>
      <c r="O191" s="286" t="s">
        <v>218</v>
      </c>
      <c r="P191" s="286" t="s">
        <v>218</v>
      </c>
      <c r="Q191" s="286" t="s">
        <v>218</v>
      </c>
      <c r="R191" s="286">
        <v>0</v>
      </c>
      <c r="S191" s="286">
        <v>0</v>
      </c>
      <c r="T191" s="286">
        <v>2</v>
      </c>
      <c r="U191" s="286">
        <v>2</v>
      </c>
      <c r="V191" s="286">
        <v>1</v>
      </c>
      <c r="W191" s="286">
        <v>0</v>
      </c>
      <c r="X191" s="286">
        <v>4</v>
      </c>
      <c r="Y191" s="286">
        <v>3</v>
      </c>
      <c r="Z191" s="286">
        <v>2</v>
      </c>
      <c r="AA191" s="286">
        <v>6</v>
      </c>
      <c r="AB191" s="286">
        <v>7</v>
      </c>
      <c r="AC191" s="286">
        <v>6</v>
      </c>
      <c r="AD191" s="286">
        <v>2</v>
      </c>
      <c r="AE191" s="287" t="s">
        <v>218</v>
      </c>
      <c r="AF191" s="307" t="s">
        <v>159</v>
      </c>
      <c r="AG191" s="308"/>
      <c r="AH191" s="266"/>
    </row>
    <row r="192" spans="1:34" ht="8.25" customHeight="1">
      <c r="A192" s="289"/>
      <c r="B192" s="290"/>
      <c r="C192" s="291"/>
      <c r="D192" s="285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7"/>
      <c r="AF192" s="307"/>
      <c r="AG192" s="308"/>
      <c r="AH192" s="266"/>
    </row>
    <row r="193" spans="1:34" ht="15.75" customHeight="1">
      <c r="A193" s="295" t="s">
        <v>554</v>
      </c>
      <c r="B193" s="296" t="s">
        <v>507</v>
      </c>
      <c r="C193" s="284" t="s">
        <v>0</v>
      </c>
      <c r="D193" s="285">
        <f>J193+K193+L193+M193+N193+O193+P193+Q193+R193+S193+T193+U193+V193+W193+X193+Y193+Z193+AA193+AB193+AC193+AD193+AE193</f>
        <v>44</v>
      </c>
      <c r="E193" s="286">
        <f aca="true" t="shared" si="49" ref="E193:AE193">E194+E195</f>
        <v>0</v>
      </c>
      <c r="F193" s="286">
        <f t="shared" si="49"/>
        <v>0</v>
      </c>
      <c r="G193" s="286">
        <f t="shared" si="49"/>
        <v>0</v>
      </c>
      <c r="H193" s="286">
        <f t="shared" si="49"/>
        <v>0</v>
      </c>
      <c r="I193" s="286">
        <f t="shared" si="49"/>
        <v>0</v>
      </c>
      <c r="J193" s="286">
        <f t="shared" si="49"/>
        <v>0</v>
      </c>
      <c r="K193" s="286">
        <f t="shared" si="49"/>
        <v>0</v>
      </c>
      <c r="L193" s="286">
        <f t="shared" si="49"/>
        <v>0</v>
      </c>
      <c r="M193" s="286">
        <f t="shared" si="49"/>
        <v>0</v>
      </c>
      <c r="N193" s="286">
        <f t="shared" si="49"/>
        <v>0</v>
      </c>
      <c r="O193" s="286">
        <f t="shared" si="49"/>
        <v>0</v>
      </c>
      <c r="P193" s="286">
        <f t="shared" si="49"/>
        <v>0</v>
      </c>
      <c r="Q193" s="286">
        <f t="shared" si="49"/>
        <v>0</v>
      </c>
      <c r="R193" s="286">
        <f t="shared" si="49"/>
        <v>0</v>
      </c>
      <c r="S193" s="286">
        <f t="shared" si="49"/>
        <v>0</v>
      </c>
      <c r="T193" s="286">
        <f t="shared" si="49"/>
        <v>0</v>
      </c>
      <c r="U193" s="286">
        <f t="shared" si="49"/>
        <v>0</v>
      </c>
      <c r="V193" s="286">
        <f t="shared" si="49"/>
        <v>0</v>
      </c>
      <c r="W193" s="286">
        <f t="shared" si="49"/>
        <v>0</v>
      </c>
      <c r="X193" s="286">
        <f t="shared" si="49"/>
        <v>2</v>
      </c>
      <c r="Y193" s="286">
        <f t="shared" si="49"/>
        <v>7</v>
      </c>
      <c r="Z193" s="286">
        <f t="shared" si="49"/>
        <v>2</v>
      </c>
      <c r="AA193" s="286">
        <f t="shared" si="49"/>
        <v>10</v>
      </c>
      <c r="AB193" s="286">
        <f t="shared" si="49"/>
        <v>12</v>
      </c>
      <c r="AC193" s="286">
        <f t="shared" si="49"/>
        <v>7</v>
      </c>
      <c r="AD193" s="286">
        <f t="shared" si="49"/>
        <v>4</v>
      </c>
      <c r="AE193" s="287">
        <f t="shared" si="49"/>
        <v>0</v>
      </c>
      <c r="AF193" s="307" t="s">
        <v>0</v>
      </c>
      <c r="AG193" s="308" t="s">
        <v>555</v>
      </c>
      <c r="AH193" s="266"/>
    </row>
    <row r="194" spans="1:34" ht="15.75" customHeight="1">
      <c r="A194" s="289"/>
      <c r="B194" s="290"/>
      <c r="C194" s="284" t="s">
        <v>158</v>
      </c>
      <c r="D194" s="285">
        <f>J194+K194+L194+M194+N194+O194+P194+Q194+R194+S194+T194+U194+V194+W194+X194+Y194+Z194+AA194+AB194+AC194+AD194+AE194</f>
        <v>19</v>
      </c>
      <c r="E194" s="324" t="s">
        <v>218</v>
      </c>
      <c r="F194" s="324" t="s">
        <v>218</v>
      </c>
      <c r="G194" s="324" t="s">
        <v>218</v>
      </c>
      <c r="H194" s="324" t="s">
        <v>218</v>
      </c>
      <c r="I194" s="324" t="s">
        <v>218</v>
      </c>
      <c r="J194" s="286">
        <f>SUM(E194:I194)</f>
        <v>0</v>
      </c>
      <c r="K194" s="324" t="s">
        <v>218</v>
      </c>
      <c r="L194" s="324" t="s">
        <v>218</v>
      </c>
      <c r="M194" s="324" t="s">
        <v>218</v>
      </c>
      <c r="N194" s="324" t="s">
        <v>218</v>
      </c>
      <c r="O194" s="324" t="s">
        <v>218</v>
      </c>
      <c r="P194" s="324" t="s">
        <v>218</v>
      </c>
      <c r="Q194" s="324" t="s">
        <v>218</v>
      </c>
      <c r="R194" s="324" t="s">
        <v>218</v>
      </c>
      <c r="S194" s="324" t="s">
        <v>218</v>
      </c>
      <c r="T194" s="324" t="s">
        <v>218</v>
      </c>
      <c r="U194" s="324" t="s">
        <v>218</v>
      </c>
      <c r="V194" s="324">
        <v>0</v>
      </c>
      <c r="W194" s="324">
        <v>0</v>
      </c>
      <c r="X194" s="324">
        <v>1</v>
      </c>
      <c r="Y194" s="324">
        <v>4</v>
      </c>
      <c r="Z194" s="324">
        <v>0</v>
      </c>
      <c r="AA194" s="324">
        <v>6</v>
      </c>
      <c r="AB194" s="324">
        <v>5</v>
      </c>
      <c r="AC194" s="324">
        <v>1</v>
      </c>
      <c r="AD194" s="324">
        <v>2</v>
      </c>
      <c r="AE194" s="324" t="s">
        <v>218</v>
      </c>
      <c r="AF194" s="307" t="s">
        <v>158</v>
      </c>
      <c r="AG194" s="308"/>
      <c r="AH194" s="266"/>
    </row>
    <row r="195" spans="1:34" ht="15.75" customHeight="1">
      <c r="A195" s="289"/>
      <c r="B195" s="290"/>
      <c r="C195" s="284" t="s">
        <v>159</v>
      </c>
      <c r="D195" s="285">
        <f>J195+K195+L195+M195+N195+O195+P195+Q195+R195+S195+T195+U195+V195+W195+X195+Y195+Z195+AA195+AB195+AC195+AD195+AE195</f>
        <v>25</v>
      </c>
      <c r="E195" s="324" t="s">
        <v>218</v>
      </c>
      <c r="F195" s="324" t="s">
        <v>218</v>
      </c>
      <c r="G195" s="324" t="s">
        <v>218</v>
      </c>
      <c r="H195" s="324" t="s">
        <v>218</v>
      </c>
      <c r="I195" s="324" t="s">
        <v>218</v>
      </c>
      <c r="J195" s="286">
        <f>SUM(E195:I195)</f>
        <v>0</v>
      </c>
      <c r="K195" s="324" t="s">
        <v>218</v>
      </c>
      <c r="L195" s="324" t="s">
        <v>218</v>
      </c>
      <c r="M195" s="324" t="s">
        <v>218</v>
      </c>
      <c r="N195" s="324" t="s">
        <v>218</v>
      </c>
      <c r="O195" s="324" t="s">
        <v>218</v>
      </c>
      <c r="P195" s="324" t="s">
        <v>218</v>
      </c>
      <c r="Q195" s="324" t="s">
        <v>218</v>
      </c>
      <c r="R195" s="324" t="s">
        <v>218</v>
      </c>
      <c r="S195" s="324" t="s">
        <v>218</v>
      </c>
      <c r="T195" s="324" t="s">
        <v>218</v>
      </c>
      <c r="U195" s="324" t="s">
        <v>218</v>
      </c>
      <c r="V195" s="324">
        <v>0</v>
      </c>
      <c r="W195" s="324">
        <v>0</v>
      </c>
      <c r="X195" s="324">
        <v>1</v>
      </c>
      <c r="Y195" s="324">
        <v>3</v>
      </c>
      <c r="Z195" s="324">
        <v>2</v>
      </c>
      <c r="AA195" s="324">
        <v>4</v>
      </c>
      <c r="AB195" s="324">
        <v>7</v>
      </c>
      <c r="AC195" s="324">
        <v>6</v>
      </c>
      <c r="AD195" s="324">
        <v>2</v>
      </c>
      <c r="AE195" s="324" t="s">
        <v>218</v>
      </c>
      <c r="AF195" s="323" t="s">
        <v>159</v>
      </c>
      <c r="AG195" s="308"/>
      <c r="AH195" s="266"/>
    </row>
    <row r="196" spans="1:34" ht="8.25" customHeight="1">
      <c r="A196" s="289"/>
      <c r="B196" s="290"/>
      <c r="C196" s="291"/>
      <c r="D196" s="285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323"/>
      <c r="AG196" s="308"/>
      <c r="AH196" s="266"/>
    </row>
    <row r="197" spans="1:34" ht="15.75" customHeight="1">
      <c r="A197" s="295" t="s">
        <v>556</v>
      </c>
      <c r="B197" s="296" t="s">
        <v>508</v>
      </c>
      <c r="C197" s="284" t="s">
        <v>0</v>
      </c>
      <c r="D197" s="285">
        <f>J197+K197+L197+M197+N197+O197+P197+Q197+R197+S197+T197+U197+V197+W197+X197+Y197+Z197+AA197+AB197+AC197+AD197+AE197</f>
        <v>28</v>
      </c>
      <c r="E197" s="286">
        <f aca="true" t="shared" si="50" ref="E197:AE197">E198+E199</f>
        <v>0</v>
      </c>
      <c r="F197" s="286">
        <f t="shared" si="50"/>
        <v>0</v>
      </c>
      <c r="G197" s="286">
        <f t="shared" si="50"/>
        <v>0</v>
      </c>
      <c r="H197" s="286">
        <f t="shared" si="50"/>
        <v>0</v>
      </c>
      <c r="I197" s="286">
        <f t="shared" si="50"/>
        <v>0</v>
      </c>
      <c r="J197" s="286">
        <f t="shared" si="50"/>
        <v>0</v>
      </c>
      <c r="K197" s="286">
        <f t="shared" si="50"/>
        <v>0</v>
      </c>
      <c r="L197" s="286">
        <f t="shared" si="50"/>
        <v>0</v>
      </c>
      <c r="M197" s="286">
        <f t="shared" si="50"/>
        <v>0</v>
      </c>
      <c r="N197" s="286">
        <f t="shared" si="50"/>
        <v>0</v>
      </c>
      <c r="O197" s="286">
        <f t="shared" si="50"/>
        <v>0</v>
      </c>
      <c r="P197" s="286">
        <f t="shared" si="50"/>
        <v>0</v>
      </c>
      <c r="Q197" s="286">
        <f t="shared" si="50"/>
        <v>0</v>
      </c>
      <c r="R197" s="286">
        <f t="shared" si="50"/>
        <v>2</v>
      </c>
      <c r="S197" s="286">
        <f t="shared" si="50"/>
        <v>2</v>
      </c>
      <c r="T197" s="286">
        <f t="shared" si="50"/>
        <v>4</v>
      </c>
      <c r="U197" s="286">
        <f t="shared" si="50"/>
        <v>3</v>
      </c>
      <c r="V197" s="286">
        <f t="shared" si="50"/>
        <v>5</v>
      </c>
      <c r="W197" s="286">
        <f t="shared" si="50"/>
        <v>1</v>
      </c>
      <c r="X197" s="286">
        <f t="shared" si="50"/>
        <v>5</v>
      </c>
      <c r="Y197" s="286">
        <f t="shared" si="50"/>
        <v>3</v>
      </c>
      <c r="Z197" s="286">
        <f t="shared" si="50"/>
        <v>1</v>
      </c>
      <c r="AA197" s="286">
        <f t="shared" si="50"/>
        <v>2</v>
      </c>
      <c r="AB197" s="286">
        <f t="shared" si="50"/>
        <v>0</v>
      </c>
      <c r="AC197" s="286">
        <f t="shared" si="50"/>
        <v>0</v>
      </c>
      <c r="AD197" s="286">
        <f t="shared" si="50"/>
        <v>0</v>
      </c>
      <c r="AE197" s="286">
        <f t="shared" si="50"/>
        <v>0</v>
      </c>
      <c r="AF197" s="323" t="s">
        <v>0</v>
      </c>
      <c r="AG197" s="308" t="s">
        <v>557</v>
      </c>
      <c r="AH197" s="266"/>
    </row>
    <row r="198" spans="1:34" ht="15.75" customHeight="1">
      <c r="A198" s="289"/>
      <c r="B198" s="290"/>
      <c r="C198" s="284" t="s">
        <v>158</v>
      </c>
      <c r="D198" s="285">
        <f>J198+K198+L198+M198+N198+O198+P198+Q198+R198+S198+T198+U198+V198+W198+X198+Y198+Z198+AA198+AB198+AC198+AD198+AE198</f>
        <v>18</v>
      </c>
      <c r="E198" s="286" t="s">
        <v>218</v>
      </c>
      <c r="F198" s="324" t="s">
        <v>218</v>
      </c>
      <c r="G198" s="324" t="s">
        <v>218</v>
      </c>
      <c r="H198" s="324" t="s">
        <v>218</v>
      </c>
      <c r="I198" s="324" t="s">
        <v>218</v>
      </c>
      <c r="J198" s="286">
        <f>SUM(E198:I198)</f>
        <v>0</v>
      </c>
      <c r="K198" s="324" t="s">
        <v>218</v>
      </c>
      <c r="L198" s="324" t="s">
        <v>218</v>
      </c>
      <c r="M198" s="324" t="s">
        <v>218</v>
      </c>
      <c r="N198" s="324" t="s">
        <v>218</v>
      </c>
      <c r="O198" s="324" t="s">
        <v>218</v>
      </c>
      <c r="P198" s="324" t="s">
        <v>218</v>
      </c>
      <c r="Q198" s="324" t="s">
        <v>218</v>
      </c>
      <c r="R198" s="324">
        <v>2</v>
      </c>
      <c r="S198" s="324">
        <v>2</v>
      </c>
      <c r="T198" s="324">
        <v>2</v>
      </c>
      <c r="U198" s="324">
        <v>1</v>
      </c>
      <c r="V198" s="324">
        <v>4</v>
      </c>
      <c r="W198" s="324">
        <v>1</v>
      </c>
      <c r="X198" s="324">
        <v>2</v>
      </c>
      <c r="Y198" s="324">
        <v>3</v>
      </c>
      <c r="Z198" s="324">
        <v>1</v>
      </c>
      <c r="AA198" s="324">
        <v>0</v>
      </c>
      <c r="AB198" s="324">
        <v>0</v>
      </c>
      <c r="AC198" s="324">
        <v>0</v>
      </c>
      <c r="AD198" s="324">
        <v>0</v>
      </c>
      <c r="AE198" s="324" t="s">
        <v>218</v>
      </c>
      <c r="AF198" s="323" t="s">
        <v>158</v>
      </c>
      <c r="AG198" s="308"/>
      <c r="AH198" s="266"/>
    </row>
    <row r="199" spans="1:34" ht="15.75" customHeight="1">
      <c r="A199" s="289"/>
      <c r="B199" s="290"/>
      <c r="C199" s="284" t="s">
        <v>159</v>
      </c>
      <c r="D199" s="285">
        <f>J199+K199+L199+M199+N199+O199+P199+Q199+R199+S199+T199+U199+V199+W199+X199+Y199+Z199+AA199+AB199+AC199+AD199+AE199</f>
        <v>10</v>
      </c>
      <c r="E199" s="324" t="s">
        <v>218</v>
      </c>
      <c r="F199" s="324" t="s">
        <v>218</v>
      </c>
      <c r="G199" s="324" t="s">
        <v>218</v>
      </c>
      <c r="H199" s="324" t="s">
        <v>218</v>
      </c>
      <c r="I199" s="324" t="s">
        <v>218</v>
      </c>
      <c r="J199" s="286">
        <f>SUM(E199:I199)</f>
        <v>0</v>
      </c>
      <c r="K199" s="324" t="s">
        <v>218</v>
      </c>
      <c r="L199" s="324" t="s">
        <v>218</v>
      </c>
      <c r="M199" s="324" t="s">
        <v>218</v>
      </c>
      <c r="N199" s="324" t="s">
        <v>218</v>
      </c>
      <c r="O199" s="324" t="s">
        <v>218</v>
      </c>
      <c r="P199" s="324" t="s">
        <v>218</v>
      </c>
      <c r="Q199" s="324" t="s">
        <v>218</v>
      </c>
      <c r="R199" s="324">
        <v>0</v>
      </c>
      <c r="S199" s="324">
        <v>0</v>
      </c>
      <c r="T199" s="324">
        <v>2</v>
      </c>
      <c r="U199" s="324">
        <v>2</v>
      </c>
      <c r="V199" s="324">
        <v>1</v>
      </c>
      <c r="W199" s="324">
        <v>0</v>
      </c>
      <c r="X199" s="324">
        <v>3</v>
      </c>
      <c r="Y199" s="324">
        <v>0</v>
      </c>
      <c r="Z199" s="324">
        <v>0</v>
      </c>
      <c r="AA199" s="324">
        <v>2</v>
      </c>
      <c r="AB199" s="324">
        <v>0</v>
      </c>
      <c r="AC199" s="324" t="s">
        <v>218</v>
      </c>
      <c r="AD199" s="324" t="s">
        <v>218</v>
      </c>
      <c r="AE199" s="324" t="s">
        <v>218</v>
      </c>
      <c r="AF199" s="323" t="s">
        <v>159</v>
      </c>
      <c r="AG199" s="308"/>
      <c r="AH199" s="266"/>
    </row>
    <row r="200" spans="1:34" ht="8.25" customHeight="1">
      <c r="A200" s="289"/>
      <c r="B200" s="290"/>
      <c r="C200" s="291"/>
      <c r="D200" s="285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323"/>
      <c r="AG200" s="308"/>
      <c r="AH200" s="266"/>
    </row>
    <row r="201" spans="1:34" ht="15.75" customHeight="1">
      <c r="A201" s="292" t="s">
        <v>558</v>
      </c>
      <c r="B201" s="293" t="s">
        <v>287</v>
      </c>
      <c r="C201" s="284" t="s">
        <v>0</v>
      </c>
      <c r="D201" s="285">
        <f>J201+K201+L201+M201+N201+O201+P201+Q201+R201+S201+T201+U201+V201+W201+X201+Y201+Z201+AA201+AB201+AC201+AD201+AE201</f>
        <v>186</v>
      </c>
      <c r="E201" s="286">
        <f aca="true" t="shared" si="51" ref="E201:AE201">E202+E203</f>
        <v>0</v>
      </c>
      <c r="F201" s="286">
        <f t="shared" si="51"/>
        <v>1</v>
      </c>
      <c r="G201" s="286">
        <f t="shared" si="51"/>
        <v>0</v>
      </c>
      <c r="H201" s="286">
        <f t="shared" si="51"/>
        <v>0</v>
      </c>
      <c r="I201" s="286">
        <f t="shared" si="51"/>
        <v>1</v>
      </c>
      <c r="J201" s="286">
        <f t="shared" si="51"/>
        <v>2</v>
      </c>
      <c r="K201" s="286">
        <f t="shared" si="51"/>
        <v>0</v>
      </c>
      <c r="L201" s="286">
        <f t="shared" si="51"/>
        <v>0</v>
      </c>
      <c r="M201" s="286">
        <f t="shared" si="51"/>
        <v>1</v>
      </c>
      <c r="N201" s="286">
        <f t="shared" si="51"/>
        <v>1</v>
      </c>
      <c r="O201" s="286">
        <f t="shared" si="51"/>
        <v>0</v>
      </c>
      <c r="P201" s="286">
        <f t="shared" si="51"/>
        <v>0</v>
      </c>
      <c r="Q201" s="286">
        <f t="shared" si="51"/>
        <v>3</v>
      </c>
      <c r="R201" s="286">
        <f t="shared" si="51"/>
        <v>3</v>
      </c>
      <c r="S201" s="286">
        <f t="shared" si="51"/>
        <v>3</v>
      </c>
      <c r="T201" s="286">
        <f t="shared" si="51"/>
        <v>5</v>
      </c>
      <c r="U201" s="286">
        <f t="shared" si="51"/>
        <v>3</v>
      </c>
      <c r="V201" s="286">
        <f t="shared" si="51"/>
        <v>14</v>
      </c>
      <c r="W201" s="286">
        <f t="shared" si="51"/>
        <v>15</v>
      </c>
      <c r="X201" s="286">
        <f t="shared" si="51"/>
        <v>15</v>
      </c>
      <c r="Y201" s="286">
        <f t="shared" si="51"/>
        <v>30</v>
      </c>
      <c r="Z201" s="286">
        <f t="shared" si="51"/>
        <v>35</v>
      </c>
      <c r="AA201" s="286">
        <f t="shared" si="51"/>
        <v>34</v>
      </c>
      <c r="AB201" s="286">
        <f t="shared" si="51"/>
        <v>14</v>
      </c>
      <c r="AC201" s="286">
        <f t="shared" si="51"/>
        <v>5</v>
      </c>
      <c r="AD201" s="286">
        <f t="shared" si="51"/>
        <v>3</v>
      </c>
      <c r="AE201" s="286">
        <f t="shared" si="51"/>
        <v>0</v>
      </c>
      <c r="AF201" s="323" t="s">
        <v>0</v>
      </c>
      <c r="AG201" s="311" t="s">
        <v>558</v>
      </c>
      <c r="AH201" s="266"/>
    </row>
    <row r="202" spans="1:34" ht="15.75" customHeight="1">
      <c r="A202" s="289"/>
      <c r="B202" s="290"/>
      <c r="C202" s="284" t="s">
        <v>158</v>
      </c>
      <c r="D202" s="285">
        <f>J202+K202+L202+M202+N202+O202+P202+Q202+R202+S202+T202+U202+V202+W202+X202+Y202+Z202+AA202+AB202+AC202+AD202+AE202</f>
        <v>100</v>
      </c>
      <c r="E202" s="324">
        <v>0</v>
      </c>
      <c r="F202" s="324">
        <v>0</v>
      </c>
      <c r="G202" s="324" t="s">
        <v>218</v>
      </c>
      <c r="H202" s="324" t="s">
        <v>218</v>
      </c>
      <c r="I202" s="324">
        <v>1</v>
      </c>
      <c r="J202" s="286">
        <f>SUM(E202:I202)</f>
        <v>1</v>
      </c>
      <c r="K202" s="324" t="s">
        <v>218</v>
      </c>
      <c r="L202" s="324" t="s">
        <v>218</v>
      </c>
      <c r="M202" s="324">
        <v>1</v>
      </c>
      <c r="N202" s="324">
        <v>0</v>
      </c>
      <c r="O202" s="324">
        <v>0</v>
      </c>
      <c r="P202" s="324">
        <v>0</v>
      </c>
      <c r="Q202" s="324">
        <v>1</v>
      </c>
      <c r="R202" s="324">
        <v>2</v>
      </c>
      <c r="S202" s="324">
        <v>3</v>
      </c>
      <c r="T202" s="324">
        <v>5</v>
      </c>
      <c r="U202" s="324">
        <v>1</v>
      </c>
      <c r="V202" s="324">
        <v>10</v>
      </c>
      <c r="W202" s="324">
        <v>9</v>
      </c>
      <c r="X202" s="324">
        <v>10</v>
      </c>
      <c r="Y202" s="324">
        <v>20</v>
      </c>
      <c r="Z202" s="324">
        <v>16</v>
      </c>
      <c r="AA202" s="324">
        <v>16</v>
      </c>
      <c r="AB202" s="324">
        <v>2</v>
      </c>
      <c r="AC202" s="324">
        <v>1</v>
      </c>
      <c r="AD202" s="324">
        <v>2</v>
      </c>
      <c r="AE202" s="324" t="s">
        <v>218</v>
      </c>
      <c r="AF202" s="323" t="s">
        <v>158</v>
      </c>
      <c r="AG202" s="308"/>
      <c r="AH202" s="266"/>
    </row>
    <row r="203" spans="1:34" ht="15.75" customHeight="1">
      <c r="A203" s="289"/>
      <c r="B203" s="290"/>
      <c r="C203" s="284" t="s">
        <v>159</v>
      </c>
      <c r="D203" s="285">
        <f>J203+K203+L203+M203+N203+O203+P203+Q203+R203+S203+T203+U203+V203+W203+X203+Y203+Z203+AA203+AB203+AC203+AD203+AE203</f>
        <v>86</v>
      </c>
      <c r="E203" s="324" t="s">
        <v>218</v>
      </c>
      <c r="F203" s="324">
        <v>1</v>
      </c>
      <c r="G203" s="324" t="s">
        <v>218</v>
      </c>
      <c r="H203" s="324" t="s">
        <v>218</v>
      </c>
      <c r="I203" s="324" t="s">
        <v>218</v>
      </c>
      <c r="J203" s="286">
        <f>SUM(E203:I203)</f>
        <v>1</v>
      </c>
      <c r="K203" s="324" t="s">
        <v>218</v>
      </c>
      <c r="L203" s="324">
        <v>0</v>
      </c>
      <c r="M203" s="324" t="s">
        <v>218</v>
      </c>
      <c r="N203" s="324">
        <v>1</v>
      </c>
      <c r="O203" s="324">
        <v>0</v>
      </c>
      <c r="P203" s="324">
        <v>0</v>
      </c>
      <c r="Q203" s="324">
        <v>2</v>
      </c>
      <c r="R203" s="324">
        <v>1</v>
      </c>
      <c r="S203" s="324">
        <v>0</v>
      </c>
      <c r="T203" s="324">
        <v>0</v>
      </c>
      <c r="U203" s="324">
        <v>2</v>
      </c>
      <c r="V203" s="324">
        <v>4</v>
      </c>
      <c r="W203" s="324">
        <v>6</v>
      </c>
      <c r="X203" s="324">
        <v>5</v>
      </c>
      <c r="Y203" s="324">
        <v>10</v>
      </c>
      <c r="Z203" s="324">
        <v>19</v>
      </c>
      <c r="AA203" s="324">
        <v>18</v>
      </c>
      <c r="AB203" s="324">
        <v>12</v>
      </c>
      <c r="AC203" s="324">
        <v>4</v>
      </c>
      <c r="AD203" s="324">
        <v>1</v>
      </c>
      <c r="AE203" s="324" t="s">
        <v>218</v>
      </c>
      <c r="AF203" s="323" t="s">
        <v>159</v>
      </c>
      <c r="AG203" s="308"/>
      <c r="AH203" s="266"/>
    </row>
    <row r="204" spans="1:34" ht="8.25" customHeight="1">
      <c r="A204" s="289"/>
      <c r="B204" s="290"/>
      <c r="C204" s="291"/>
      <c r="D204" s="285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323"/>
      <c r="AG204" s="308"/>
      <c r="AH204" s="266"/>
    </row>
    <row r="205" spans="1:34" ht="15.75" customHeight="1">
      <c r="A205" s="295" t="s">
        <v>559</v>
      </c>
      <c r="B205" s="296" t="s">
        <v>560</v>
      </c>
      <c r="C205" s="284" t="s">
        <v>0</v>
      </c>
      <c r="D205" s="285">
        <f>J205+K205+L205+M205+N205+O205+P205+Q205+R205+S205+T205+U205+V205+W205+X205+Y205+Z205+AA205+AB205+AC205+AD205+AE205</f>
        <v>1</v>
      </c>
      <c r="E205" s="286">
        <f aca="true" t="shared" si="52" ref="E205:AE205">E206+E207</f>
        <v>0</v>
      </c>
      <c r="F205" s="286">
        <f t="shared" si="52"/>
        <v>0</v>
      </c>
      <c r="G205" s="286">
        <f t="shared" si="52"/>
        <v>0</v>
      </c>
      <c r="H205" s="286">
        <f t="shared" si="52"/>
        <v>0</v>
      </c>
      <c r="I205" s="286">
        <f t="shared" si="52"/>
        <v>0</v>
      </c>
      <c r="J205" s="286">
        <f t="shared" si="52"/>
        <v>0</v>
      </c>
      <c r="K205" s="286">
        <f t="shared" si="52"/>
        <v>0</v>
      </c>
      <c r="L205" s="286">
        <f t="shared" si="52"/>
        <v>0</v>
      </c>
      <c r="M205" s="286">
        <f t="shared" si="52"/>
        <v>0</v>
      </c>
      <c r="N205" s="286">
        <f t="shared" si="52"/>
        <v>0</v>
      </c>
      <c r="O205" s="286">
        <f t="shared" si="52"/>
        <v>0</v>
      </c>
      <c r="P205" s="286">
        <f t="shared" si="52"/>
        <v>0</v>
      </c>
      <c r="Q205" s="286">
        <f t="shared" si="52"/>
        <v>0</v>
      </c>
      <c r="R205" s="286">
        <f t="shared" si="52"/>
        <v>0</v>
      </c>
      <c r="S205" s="286">
        <f t="shared" si="52"/>
        <v>0</v>
      </c>
      <c r="T205" s="286">
        <f t="shared" si="52"/>
        <v>0</v>
      </c>
      <c r="U205" s="286">
        <f t="shared" si="52"/>
        <v>0</v>
      </c>
      <c r="V205" s="286">
        <f t="shared" si="52"/>
        <v>0</v>
      </c>
      <c r="W205" s="286">
        <f t="shared" si="52"/>
        <v>1</v>
      </c>
      <c r="X205" s="286">
        <f t="shared" si="52"/>
        <v>0</v>
      </c>
      <c r="Y205" s="286">
        <f t="shared" si="52"/>
        <v>0</v>
      </c>
      <c r="Z205" s="286">
        <f t="shared" si="52"/>
        <v>0</v>
      </c>
      <c r="AA205" s="286">
        <f t="shared" si="52"/>
        <v>0</v>
      </c>
      <c r="AB205" s="286">
        <f t="shared" si="52"/>
        <v>0</v>
      </c>
      <c r="AC205" s="286">
        <f t="shared" si="52"/>
        <v>0</v>
      </c>
      <c r="AD205" s="286">
        <f t="shared" si="52"/>
        <v>0</v>
      </c>
      <c r="AE205" s="286">
        <f t="shared" si="52"/>
        <v>0</v>
      </c>
      <c r="AF205" s="323" t="s">
        <v>0</v>
      </c>
      <c r="AG205" s="308" t="s">
        <v>559</v>
      </c>
      <c r="AH205" s="266"/>
    </row>
    <row r="206" spans="1:34" ht="15.75" customHeight="1">
      <c r="A206" s="289"/>
      <c r="B206" s="290"/>
      <c r="C206" s="284" t="s">
        <v>158</v>
      </c>
      <c r="D206" s="285">
        <f>J206+K206+L206+M206+N206+O206+P206+Q206+R206+S206+T206+U206+V206+W206+X206+Y206+Z206+AA206+AB206+AC206+AD206+AE206</f>
        <v>1</v>
      </c>
      <c r="E206" s="324" t="s">
        <v>218</v>
      </c>
      <c r="F206" s="324" t="s">
        <v>218</v>
      </c>
      <c r="G206" s="324" t="s">
        <v>218</v>
      </c>
      <c r="H206" s="324" t="s">
        <v>218</v>
      </c>
      <c r="I206" s="324" t="s">
        <v>218</v>
      </c>
      <c r="J206" s="286">
        <f>SUM(E206:I206)</f>
        <v>0</v>
      </c>
      <c r="K206" s="324" t="s">
        <v>218</v>
      </c>
      <c r="L206" s="324" t="s">
        <v>218</v>
      </c>
      <c r="M206" s="324" t="s">
        <v>218</v>
      </c>
      <c r="N206" s="324" t="s">
        <v>218</v>
      </c>
      <c r="O206" s="324" t="s">
        <v>218</v>
      </c>
      <c r="P206" s="324" t="s">
        <v>218</v>
      </c>
      <c r="Q206" s="324" t="s">
        <v>218</v>
      </c>
      <c r="R206" s="324" t="s">
        <v>218</v>
      </c>
      <c r="S206" s="324">
        <v>0</v>
      </c>
      <c r="T206" s="324">
        <v>0</v>
      </c>
      <c r="U206" s="324" t="s">
        <v>218</v>
      </c>
      <c r="V206" s="324" t="s">
        <v>218</v>
      </c>
      <c r="W206" s="324">
        <v>1</v>
      </c>
      <c r="X206" s="324">
        <v>0</v>
      </c>
      <c r="Y206" s="324">
        <v>0</v>
      </c>
      <c r="Z206" s="324" t="s">
        <v>218</v>
      </c>
      <c r="AA206" s="324" t="s">
        <v>218</v>
      </c>
      <c r="AB206" s="324" t="s">
        <v>218</v>
      </c>
      <c r="AC206" s="324" t="s">
        <v>218</v>
      </c>
      <c r="AD206" s="324" t="s">
        <v>218</v>
      </c>
      <c r="AE206" s="324" t="s">
        <v>218</v>
      </c>
      <c r="AF206" s="323" t="s">
        <v>158</v>
      </c>
      <c r="AG206" s="308"/>
      <c r="AH206" s="266"/>
    </row>
    <row r="207" spans="1:34" ht="15.75" customHeight="1">
      <c r="A207" s="289"/>
      <c r="B207" s="290"/>
      <c r="C207" s="284" t="s">
        <v>159</v>
      </c>
      <c r="D207" s="285">
        <f>J207+K207+L207+M207+N207+O207+P207+Q207+R207+S207+T207+U207+V207+W207+X207+Y207+Z207+AA207+AB207+AC207+AD207+AE207</f>
        <v>0</v>
      </c>
      <c r="E207" s="324" t="s">
        <v>218</v>
      </c>
      <c r="F207" s="324" t="s">
        <v>218</v>
      </c>
      <c r="G207" s="324" t="s">
        <v>218</v>
      </c>
      <c r="H207" s="324" t="s">
        <v>218</v>
      </c>
      <c r="I207" s="324" t="s">
        <v>218</v>
      </c>
      <c r="J207" s="286">
        <f>SUM(E207:I207)</f>
        <v>0</v>
      </c>
      <c r="K207" s="324" t="s">
        <v>218</v>
      </c>
      <c r="L207" s="324" t="s">
        <v>218</v>
      </c>
      <c r="M207" s="324" t="s">
        <v>218</v>
      </c>
      <c r="N207" s="324" t="s">
        <v>218</v>
      </c>
      <c r="O207" s="324" t="s">
        <v>218</v>
      </c>
      <c r="P207" s="324" t="s">
        <v>218</v>
      </c>
      <c r="Q207" s="324" t="s">
        <v>218</v>
      </c>
      <c r="R207" s="324" t="s">
        <v>218</v>
      </c>
      <c r="S207" s="324">
        <v>0</v>
      </c>
      <c r="T207" s="324">
        <v>0</v>
      </c>
      <c r="U207" s="324" t="s">
        <v>218</v>
      </c>
      <c r="V207" s="324" t="s">
        <v>218</v>
      </c>
      <c r="W207" s="324" t="s">
        <v>218</v>
      </c>
      <c r="X207" s="324" t="s">
        <v>218</v>
      </c>
      <c r="Y207" s="324" t="s">
        <v>218</v>
      </c>
      <c r="Z207" s="324" t="s">
        <v>218</v>
      </c>
      <c r="AA207" s="324" t="s">
        <v>218</v>
      </c>
      <c r="AB207" s="324" t="s">
        <v>218</v>
      </c>
      <c r="AC207" s="324" t="s">
        <v>218</v>
      </c>
      <c r="AD207" s="324" t="s">
        <v>218</v>
      </c>
      <c r="AE207" s="324" t="s">
        <v>218</v>
      </c>
      <c r="AF207" s="323" t="s">
        <v>159</v>
      </c>
      <c r="AG207" s="308"/>
      <c r="AH207" s="266"/>
    </row>
    <row r="208" spans="1:34" ht="8.25" customHeight="1">
      <c r="A208" s="289"/>
      <c r="B208" s="290"/>
      <c r="C208" s="291"/>
      <c r="D208" s="285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323"/>
      <c r="AG208" s="308"/>
      <c r="AH208" s="266"/>
    </row>
    <row r="209" spans="1:34" ht="15.75" customHeight="1">
      <c r="A209" s="295" t="s">
        <v>561</v>
      </c>
      <c r="B209" s="296" t="s">
        <v>669</v>
      </c>
      <c r="C209" s="284" t="s">
        <v>0</v>
      </c>
      <c r="D209" s="285">
        <f>J209+K209+L209+M209+N209+O209+P209+Q209+R209+S209+T209+U209+V209+W209+X209+Y209+Z209+AA209+AB209+AC209+AD209+AE209</f>
        <v>17</v>
      </c>
      <c r="E209" s="286">
        <f aca="true" t="shared" si="53" ref="E209:AE209">E210+E211</f>
        <v>0</v>
      </c>
      <c r="F209" s="286">
        <f t="shared" si="53"/>
        <v>0</v>
      </c>
      <c r="G209" s="286">
        <f t="shared" si="53"/>
        <v>0</v>
      </c>
      <c r="H209" s="286">
        <f t="shared" si="53"/>
        <v>0</v>
      </c>
      <c r="I209" s="286">
        <f t="shared" si="53"/>
        <v>0</v>
      </c>
      <c r="J209" s="286">
        <f t="shared" si="53"/>
        <v>0</v>
      </c>
      <c r="K209" s="286">
        <f t="shared" si="53"/>
        <v>0</v>
      </c>
      <c r="L209" s="286">
        <f t="shared" si="53"/>
        <v>0</v>
      </c>
      <c r="M209" s="286">
        <f t="shared" si="53"/>
        <v>0</v>
      </c>
      <c r="N209" s="286">
        <f t="shared" si="53"/>
        <v>0</v>
      </c>
      <c r="O209" s="286">
        <f t="shared" si="53"/>
        <v>0</v>
      </c>
      <c r="P209" s="286">
        <f t="shared" si="53"/>
        <v>0</v>
      </c>
      <c r="Q209" s="286">
        <f t="shared" si="53"/>
        <v>0</v>
      </c>
      <c r="R209" s="286">
        <f t="shared" si="53"/>
        <v>1</v>
      </c>
      <c r="S209" s="286">
        <f t="shared" si="53"/>
        <v>0</v>
      </c>
      <c r="T209" s="286">
        <f t="shared" si="53"/>
        <v>1</v>
      </c>
      <c r="U209" s="286">
        <f t="shared" si="53"/>
        <v>0</v>
      </c>
      <c r="V209" s="286">
        <f t="shared" si="53"/>
        <v>4</v>
      </c>
      <c r="W209" s="286">
        <f t="shared" si="53"/>
        <v>2</v>
      </c>
      <c r="X209" s="286">
        <f t="shared" si="53"/>
        <v>1</v>
      </c>
      <c r="Y209" s="286">
        <f t="shared" si="53"/>
        <v>5</v>
      </c>
      <c r="Z209" s="286">
        <f t="shared" si="53"/>
        <v>1</v>
      </c>
      <c r="AA209" s="286">
        <f t="shared" si="53"/>
        <v>1</v>
      </c>
      <c r="AB209" s="286">
        <f t="shared" si="53"/>
        <v>1</v>
      </c>
      <c r="AC209" s="286">
        <f t="shared" si="53"/>
        <v>0</v>
      </c>
      <c r="AD209" s="286">
        <f t="shared" si="53"/>
        <v>0</v>
      </c>
      <c r="AE209" s="286">
        <f t="shared" si="53"/>
        <v>0</v>
      </c>
      <c r="AF209" s="323" t="s">
        <v>0</v>
      </c>
      <c r="AG209" s="308" t="s">
        <v>768</v>
      </c>
      <c r="AH209" s="266"/>
    </row>
    <row r="210" spans="1:34" ht="15.75" customHeight="1">
      <c r="A210" s="289"/>
      <c r="B210" s="290"/>
      <c r="C210" s="284" t="s">
        <v>158</v>
      </c>
      <c r="D210" s="285">
        <f>J210+K210+L210+M210+N210+O210+P210+Q210+R210+S210+T210+U210+V210+W210+X210+Y210+Z210+AA210+AB210+AC210+AD210+AE210</f>
        <v>12</v>
      </c>
      <c r="E210" s="324" t="s">
        <v>218</v>
      </c>
      <c r="F210" s="324" t="s">
        <v>218</v>
      </c>
      <c r="G210" s="324" t="s">
        <v>218</v>
      </c>
      <c r="H210" s="324" t="s">
        <v>218</v>
      </c>
      <c r="I210" s="324" t="s">
        <v>218</v>
      </c>
      <c r="J210" s="286">
        <f>SUM(E210:I210)</f>
        <v>0</v>
      </c>
      <c r="K210" s="324" t="s">
        <v>218</v>
      </c>
      <c r="L210" s="324" t="s">
        <v>218</v>
      </c>
      <c r="M210" s="324" t="s">
        <v>218</v>
      </c>
      <c r="N210" s="324" t="s">
        <v>218</v>
      </c>
      <c r="O210" s="324" t="s">
        <v>218</v>
      </c>
      <c r="P210" s="324" t="s">
        <v>218</v>
      </c>
      <c r="Q210" s="324" t="s">
        <v>218</v>
      </c>
      <c r="R210" s="324">
        <v>1</v>
      </c>
      <c r="S210" s="324">
        <v>0</v>
      </c>
      <c r="T210" s="324">
        <v>1</v>
      </c>
      <c r="U210" s="324">
        <v>0</v>
      </c>
      <c r="V210" s="324">
        <v>3</v>
      </c>
      <c r="W210" s="324">
        <v>1</v>
      </c>
      <c r="X210" s="324">
        <v>1</v>
      </c>
      <c r="Y210" s="324">
        <v>4</v>
      </c>
      <c r="Z210" s="324">
        <v>1</v>
      </c>
      <c r="AA210" s="324">
        <v>0</v>
      </c>
      <c r="AB210" s="324">
        <v>0</v>
      </c>
      <c r="AC210" s="324">
        <v>0</v>
      </c>
      <c r="AD210" s="324">
        <v>0</v>
      </c>
      <c r="AE210" s="324" t="s">
        <v>218</v>
      </c>
      <c r="AF210" s="323" t="s">
        <v>158</v>
      </c>
      <c r="AG210" s="308"/>
      <c r="AH210" s="266"/>
    </row>
    <row r="211" spans="1:34" ht="15.75" customHeight="1">
      <c r="A211" s="289"/>
      <c r="B211" s="290"/>
      <c r="C211" s="284" t="s">
        <v>159</v>
      </c>
      <c r="D211" s="285">
        <f>J211+K211+L211+M211+N211+O211+P211+Q211+R211+S211+T211+U211+V211+W211+X211+Y211+Z211+AA211+AB211+AC211+AD211+AE211</f>
        <v>5</v>
      </c>
      <c r="E211" s="324" t="s">
        <v>218</v>
      </c>
      <c r="F211" s="324" t="s">
        <v>218</v>
      </c>
      <c r="G211" s="324" t="s">
        <v>218</v>
      </c>
      <c r="H211" s="324" t="s">
        <v>218</v>
      </c>
      <c r="I211" s="324" t="s">
        <v>218</v>
      </c>
      <c r="J211" s="286">
        <f>SUM(E211:I211)</f>
        <v>0</v>
      </c>
      <c r="K211" s="324" t="s">
        <v>218</v>
      </c>
      <c r="L211" s="324" t="s">
        <v>218</v>
      </c>
      <c r="M211" s="324" t="s">
        <v>218</v>
      </c>
      <c r="N211" s="324" t="s">
        <v>218</v>
      </c>
      <c r="O211" s="324" t="s">
        <v>218</v>
      </c>
      <c r="P211" s="324" t="s">
        <v>218</v>
      </c>
      <c r="Q211" s="324" t="s">
        <v>218</v>
      </c>
      <c r="R211" s="324" t="s">
        <v>218</v>
      </c>
      <c r="S211" s="324">
        <v>0</v>
      </c>
      <c r="T211" s="324" t="s">
        <v>218</v>
      </c>
      <c r="U211" s="324">
        <v>0</v>
      </c>
      <c r="V211" s="324">
        <v>1</v>
      </c>
      <c r="W211" s="324">
        <v>1</v>
      </c>
      <c r="X211" s="324">
        <v>0</v>
      </c>
      <c r="Y211" s="324">
        <v>1</v>
      </c>
      <c r="Z211" s="324">
        <v>0</v>
      </c>
      <c r="AA211" s="324">
        <v>1</v>
      </c>
      <c r="AB211" s="324">
        <v>1</v>
      </c>
      <c r="AC211" s="324">
        <v>0</v>
      </c>
      <c r="AD211" s="324" t="s">
        <v>218</v>
      </c>
      <c r="AE211" s="324" t="s">
        <v>218</v>
      </c>
      <c r="AF211" s="323" t="s">
        <v>159</v>
      </c>
      <c r="AG211" s="308"/>
      <c r="AH211" s="266"/>
    </row>
    <row r="212" spans="1:34" ht="8.25" customHeight="1">
      <c r="A212" s="289"/>
      <c r="B212" s="290"/>
      <c r="C212" s="291"/>
      <c r="D212" s="285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323"/>
      <c r="AG212" s="308"/>
      <c r="AH212" s="266"/>
    </row>
    <row r="213" spans="1:34" ht="15.75" customHeight="1">
      <c r="A213" s="295" t="s">
        <v>769</v>
      </c>
      <c r="B213" s="296" t="s">
        <v>770</v>
      </c>
      <c r="C213" s="284" t="s">
        <v>0</v>
      </c>
      <c r="D213" s="285">
        <f>J213+K213+L213+M213+N213+O213+P213+Q213+R213+S213+T213+U213+V213+W213+X213+Y213+Z213+AA213+AB213+AC213+AD213+AE213</f>
        <v>52</v>
      </c>
      <c r="E213" s="286">
        <f aca="true" t="shared" si="54" ref="E213:AE213">E214+E215</f>
        <v>0</v>
      </c>
      <c r="F213" s="286">
        <f t="shared" si="54"/>
        <v>0</v>
      </c>
      <c r="G213" s="286">
        <f t="shared" si="54"/>
        <v>0</v>
      </c>
      <c r="H213" s="286">
        <f t="shared" si="54"/>
        <v>0</v>
      </c>
      <c r="I213" s="286">
        <f t="shared" si="54"/>
        <v>0</v>
      </c>
      <c r="J213" s="286">
        <f t="shared" si="54"/>
        <v>0</v>
      </c>
      <c r="K213" s="286">
        <f t="shared" si="54"/>
        <v>0</v>
      </c>
      <c r="L213" s="286">
        <f t="shared" si="54"/>
        <v>0</v>
      </c>
      <c r="M213" s="286">
        <f t="shared" si="54"/>
        <v>0</v>
      </c>
      <c r="N213" s="286">
        <f t="shared" si="54"/>
        <v>0</v>
      </c>
      <c r="O213" s="286">
        <f t="shared" si="54"/>
        <v>0</v>
      </c>
      <c r="P213" s="286">
        <f t="shared" si="54"/>
        <v>0</v>
      </c>
      <c r="Q213" s="286">
        <f t="shared" si="54"/>
        <v>0</v>
      </c>
      <c r="R213" s="286">
        <f t="shared" si="54"/>
        <v>0</v>
      </c>
      <c r="S213" s="286">
        <f t="shared" si="54"/>
        <v>0</v>
      </c>
      <c r="T213" s="286">
        <f t="shared" si="54"/>
        <v>0</v>
      </c>
      <c r="U213" s="286">
        <f t="shared" si="54"/>
        <v>1</v>
      </c>
      <c r="V213" s="286">
        <f t="shared" si="54"/>
        <v>0</v>
      </c>
      <c r="W213" s="286">
        <f t="shared" si="54"/>
        <v>2</v>
      </c>
      <c r="X213" s="286">
        <f t="shared" si="54"/>
        <v>5</v>
      </c>
      <c r="Y213" s="286">
        <f t="shared" si="54"/>
        <v>12</v>
      </c>
      <c r="Z213" s="286">
        <f t="shared" si="54"/>
        <v>14</v>
      </c>
      <c r="AA213" s="286">
        <f t="shared" si="54"/>
        <v>13</v>
      </c>
      <c r="AB213" s="286">
        <f t="shared" si="54"/>
        <v>5</v>
      </c>
      <c r="AC213" s="286">
        <f t="shared" si="54"/>
        <v>0</v>
      </c>
      <c r="AD213" s="286">
        <f t="shared" si="54"/>
        <v>0</v>
      </c>
      <c r="AE213" s="286">
        <f t="shared" si="54"/>
        <v>0</v>
      </c>
      <c r="AF213" s="323" t="s">
        <v>0</v>
      </c>
      <c r="AG213" s="308" t="s">
        <v>769</v>
      </c>
      <c r="AH213" s="266"/>
    </row>
    <row r="214" spans="1:34" ht="15.75" customHeight="1">
      <c r="A214" s="289"/>
      <c r="B214" s="290"/>
      <c r="C214" s="284" t="s">
        <v>158</v>
      </c>
      <c r="D214" s="285">
        <f>J214+K214+L214+M214+N214+O214+P214+Q214+R214+S214+T214+U214+V214+W214+X214+Y214+Z214+AA214+AB214+AC214+AD214+AE214</f>
        <v>26</v>
      </c>
      <c r="E214" s="324" t="s">
        <v>218</v>
      </c>
      <c r="F214" s="324" t="s">
        <v>218</v>
      </c>
      <c r="G214" s="324" t="s">
        <v>218</v>
      </c>
      <c r="H214" s="324" t="s">
        <v>218</v>
      </c>
      <c r="I214" s="324" t="s">
        <v>218</v>
      </c>
      <c r="J214" s="286">
        <f>SUM(E214:I214)</f>
        <v>0</v>
      </c>
      <c r="K214" s="324" t="s">
        <v>218</v>
      </c>
      <c r="L214" s="324" t="s">
        <v>218</v>
      </c>
      <c r="M214" s="324" t="s">
        <v>218</v>
      </c>
      <c r="N214" s="324" t="s">
        <v>218</v>
      </c>
      <c r="O214" s="324" t="s">
        <v>218</v>
      </c>
      <c r="P214" s="324" t="s">
        <v>218</v>
      </c>
      <c r="Q214" s="324" t="s">
        <v>218</v>
      </c>
      <c r="R214" s="324" t="s">
        <v>218</v>
      </c>
      <c r="S214" s="324" t="s">
        <v>218</v>
      </c>
      <c r="T214" s="324" t="s">
        <v>218</v>
      </c>
      <c r="U214" s="324" t="s">
        <v>218</v>
      </c>
      <c r="V214" s="324" t="s">
        <v>218</v>
      </c>
      <c r="W214" s="324">
        <v>1</v>
      </c>
      <c r="X214" s="324">
        <v>3</v>
      </c>
      <c r="Y214" s="324">
        <v>7</v>
      </c>
      <c r="Z214" s="324">
        <v>7</v>
      </c>
      <c r="AA214" s="324">
        <v>7</v>
      </c>
      <c r="AB214" s="324">
        <v>1</v>
      </c>
      <c r="AC214" s="324" t="s">
        <v>218</v>
      </c>
      <c r="AD214" s="324" t="s">
        <v>218</v>
      </c>
      <c r="AE214" s="324" t="s">
        <v>218</v>
      </c>
      <c r="AF214" s="323" t="s">
        <v>158</v>
      </c>
      <c r="AG214" s="308"/>
      <c r="AH214" s="266"/>
    </row>
    <row r="215" spans="1:34" ht="15.75" customHeight="1">
      <c r="A215" s="289"/>
      <c r="B215" s="290"/>
      <c r="C215" s="284" t="s">
        <v>159</v>
      </c>
      <c r="D215" s="285">
        <f>J215+K215+L215+M215+N215+O215+P215+Q215+R215+S215+T215+U215+V215+W215+X215+Y215+Z215+AA215+AB215+AC215+AD215+AE215</f>
        <v>26</v>
      </c>
      <c r="E215" s="324" t="s">
        <v>218</v>
      </c>
      <c r="F215" s="324" t="s">
        <v>218</v>
      </c>
      <c r="G215" s="324" t="s">
        <v>218</v>
      </c>
      <c r="H215" s="324" t="s">
        <v>218</v>
      </c>
      <c r="I215" s="324" t="s">
        <v>218</v>
      </c>
      <c r="J215" s="286">
        <f>SUM(E215:I215)</f>
        <v>0</v>
      </c>
      <c r="K215" s="324" t="s">
        <v>218</v>
      </c>
      <c r="L215" s="324" t="s">
        <v>218</v>
      </c>
      <c r="M215" s="324" t="s">
        <v>218</v>
      </c>
      <c r="N215" s="324" t="s">
        <v>218</v>
      </c>
      <c r="O215" s="324" t="s">
        <v>218</v>
      </c>
      <c r="P215" s="324" t="s">
        <v>218</v>
      </c>
      <c r="Q215" s="324" t="s">
        <v>218</v>
      </c>
      <c r="R215" s="324" t="s">
        <v>218</v>
      </c>
      <c r="S215" s="324" t="s">
        <v>218</v>
      </c>
      <c r="T215" s="324" t="s">
        <v>218</v>
      </c>
      <c r="U215" s="324">
        <v>1</v>
      </c>
      <c r="V215" s="324">
        <v>0</v>
      </c>
      <c r="W215" s="324">
        <v>1</v>
      </c>
      <c r="X215" s="324">
        <v>2</v>
      </c>
      <c r="Y215" s="324">
        <v>5</v>
      </c>
      <c r="Z215" s="324">
        <v>7</v>
      </c>
      <c r="AA215" s="324">
        <v>6</v>
      </c>
      <c r="AB215" s="324">
        <v>4</v>
      </c>
      <c r="AC215" s="324" t="s">
        <v>218</v>
      </c>
      <c r="AD215" s="324" t="s">
        <v>218</v>
      </c>
      <c r="AE215" s="324" t="s">
        <v>218</v>
      </c>
      <c r="AF215" s="323" t="s">
        <v>159</v>
      </c>
      <c r="AG215" s="308"/>
      <c r="AH215" s="266"/>
    </row>
    <row r="216" spans="1:34" ht="8.25" customHeight="1">
      <c r="A216" s="289"/>
      <c r="B216" s="290"/>
      <c r="C216" s="291"/>
      <c r="D216" s="285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E216" s="286"/>
      <c r="AF216" s="323"/>
      <c r="AG216" s="308"/>
      <c r="AH216" s="266"/>
    </row>
    <row r="217" spans="1:34" ht="15.75" customHeight="1">
      <c r="A217" s="295" t="s">
        <v>771</v>
      </c>
      <c r="B217" s="296" t="s">
        <v>772</v>
      </c>
      <c r="C217" s="284" t="s">
        <v>0</v>
      </c>
      <c r="D217" s="285">
        <f>J217+K217+L217+M217+N217+O217+P217+Q217+R217+S217+T217+U217+V217+W217+X217+Y217+Z217+AA217+AB217+AC217+AD217+AE217</f>
        <v>26</v>
      </c>
      <c r="E217" s="286">
        <f aca="true" t="shared" si="55" ref="E217:AE217">E218+E219</f>
        <v>0</v>
      </c>
      <c r="F217" s="286">
        <f t="shared" si="55"/>
        <v>0</v>
      </c>
      <c r="G217" s="286">
        <f t="shared" si="55"/>
        <v>0</v>
      </c>
      <c r="H217" s="286">
        <f t="shared" si="55"/>
        <v>0</v>
      </c>
      <c r="I217" s="286">
        <f t="shared" si="55"/>
        <v>0</v>
      </c>
      <c r="J217" s="286">
        <f t="shared" si="55"/>
        <v>0</v>
      </c>
      <c r="K217" s="286">
        <f t="shared" si="55"/>
        <v>0</v>
      </c>
      <c r="L217" s="286">
        <f t="shared" si="55"/>
        <v>0</v>
      </c>
      <c r="M217" s="286">
        <f t="shared" si="55"/>
        <v>0</v>
      </c>
      <c r="N217" s="286">
        <f t="shared" si="55"/>
        <v>0</v>
      </c>
      <c r="O217" s="286">
        <f t="shared" si="55"/>
        <v>0</v>
      </c>
      <c r="P217" s="286">
        <f t="shared" si="55"/>
        <v>0</v>
      </c>
      <c r="Q217" s="286">
        <f t="shared" si="55"/>
        <v>0</v>
      </c>
      <c r="R217" s="286">
        <f t="shared" si="55"/>
        <v>0</v>
      </c>
      <c r="S217" s="286">
        <f t="shared" si="55"/>
        <v>0</v>
      </c>
      <c r="T217" s="286">
        <f t="shared" si="55"/>
        <v>0</v>
      </c>
      <c r="U217" s="286">
        <f t="shared" si="55"/>
        <v>0</v>
      </c>
      <c r="V217" s="286">
        <f t="shared" si="55"/>
        <v>0</v>
      </c>
      <c r="W217" s="286">
        <f t="shared" si="55"/>
        <v>0</v>
      </c>
      <c r="X217" s="286">
        <f t="shared" si="55"/>
        <v>0</v>
      </c>
      <c r="Y217" s="286">
        <f t="shared" si="55"/>
        <v>2</v>
      </c>
      <c r="Z217" s="286">
        <f t="shared" si="55"/>
        <v>7</v>
      </c>
      <c r="AA217" s="286">
        <f t="shared" si="55"/>
        <v>9</v>
      </c>
      <c r="AB217" s="286">
        <f t="shared" si="55"/>
        <v>3</v>
      </c>
      <c r="AC217" s="286">
        <f t="shared" si="55"/>
        <v>3</v>
      </c>
      <c r="AD217" s="286">
        <f t="shared" si="55"/>
        <v>2</v>
      </c>
      <c r="AE217" s="286">
        <f t="shared" si="55"/>
        <v>0</v>
      </c>
      <c r="AF217" s="323" t="s">
        <v>0</v>
      </c>
      <c r="AG217" s="308" t="s">
        <v>771</v>
      </c>
      <c r="AH217" s="266"/>
    </row>
    <row r="218" spans="1:34" ht="15.75" customHeight="1">
      <c r="A218" s="289"/>
      <c r="B218" s="290"/>
      <c r="C218" s="284" t="s">
        <v>158</v>
      </c>
      <c r="D218" s="285">
        <f>J218+K218+L218+M218+N218+O218+P218+Q218+R218+S218+T218+U218+V218+W218+X218+Y218+Z218+AA218+AB218+AC218+AD218+AE218</f>
        <v>9</v>
      </c>
      <c r="E218" s="324" t="s">
        <v>218</v>
      </c>
      <c r="F218" s="324" t="s">
        <v>218</v>
      </c>
      <c r="G218" s="324" t="s">
        <v>218</v>
      </c>
      <c r="H218" s="324" t="s">
        <v>218</v>
      </c>
      <c r="I218" s="324" t="s">
        <v>218</v>
      </c>
      <c r="J218" s="286">
        <f>SUM(E218:I218)</f>
        <v>0</v>
      </c>
      <c r="K218" s="324" t="s">
        <v>218</v>
      </c>
      <c r="L218" s="324" t="s">
        <v>218</v>
      </c>
      <c r="M218" s="324" t="s">
        <v>218</v>
      </c>
      <c r="N218" s="324" t="s">
        <v>218</v>
      </c>
      <c r="O218" s="324" t="s">
        <v>218</v>
      </c>
      <c r="P218" s="324" t="s">
        <v>218</v>
      </c>
      <c r="Q218" s="324" t="s">
        <v>218</v>
      </c>
      <c r="R218" s="324" t="s">
        <v>218</v>
      </c>
      <c r="S218" s="324" t="s">
        <v>218</v>
      </c>
      <c r="T218" s="324" t="s">
        <v>218</v>
      </c>
      <c r="U218" s="324" t="s">
        <v>218</v>
      </c>
      <c r="V218" s="324" t="s">
        <v>218</v>
      </c>
      <c r="W218" s="324" t="s">
        <v>218</v>
      </c>
      <c r="X218" s="324" t="s">
        <v>218</v>
      </c>
      <c r="Y218" s="324">
        <v>1</v>
      </c>
      <c r="Z218" s="324">
        <v>2</v>
      </c>
      <c r="AA218" s="324">
        <v>4</v>
      </c>
      <c r="AB218" s="324">
        <v>1</v>
      </c>
      <c r="AC218" s="324">
        <v>0</v>
      </c>
      <c r="AD218" s="324">
        <v>1</v>
      </c>
      <c r="AE218" s="324" t="s">
        <v>218</v>
      </c>
      <c r="AF218" s="323" t="s">
        <v>158</v>
      </c>
      <c r="AG218" s="308"/>
      <c r="AH218" s="266"/>
    </row>
    <row r="219" spans="1:34" ht="15.75" customHeight="1">
      <c r="A219" s="289"/>
      <c r="B219" s="290"/>
      <c r="C219" s="284" t="s">
        <v>159</v>
      </c>
      <c r="D219" s="285">
        <f>J219+K219+L219+M219+N219+O219+P219+Q219+R219+S219+T219+U219+V219+W219+X219+Y219+Z219+AA219+AB219+AC219+AD219+AE219</f>
        <v>17</v>
      </c>
      <c r="E219" s="324" t="s">
        <v>218</v>
      </c>
      <c r="F219" s="324" t="s">
        <v>218</v>
      </c>
      <c r="G219" s="324" t="s">
        <v>218</v>
      </c>
      <c r="H219" s="324" t="s">
        <v>218</v>
      </c>
      <c r="I219" s="324" t="s">
        <v>218</v>
      </c>
      <c r="J219" s="286">
        <f>SUM(E219:I219)</f>
        <v>0</v>
      </c>
      <c r="K219" s="324" t="s">
        <v>218</v>
      </c>
      <c r="L219" s="324" t="s">
        <v>218</v>
      </c>
      <c r="M219" s="324" t="s">
        <v>218</v>
      </c>
      <c r="N219" s="324" t="s">
        <v>218</v>
      </c>
      <c r="O219" s="324" t="s">
        <v>218</v>
      </c>
      <c r="P219" s="324" t="s">
        <v>218</v>
      </c>
      <c r="Q219" s="324" t="s">
        <v>218</v>
      </c>
      <c r="R219" s="324" t="s">
        <v>218</v>
      </c>
      <c r="S219" s="324" t="s">
        <v>218</v>
      </c>
      <c r="T219" s="324" t="s">
        <v>218</v>
      </c>
      <c r="U219" s="324" t="s">
        <v>218</v>
      </c>
      <c r="V219" s="324" t="s">
        <v>218</v>
      </c>
      <c r="W219" s="324" t="s">
        <v>218</v>
      </c>
      <c r="X219" s="324" t="s">
        <v>218</v>
      </c>
      <c r="Y219" s="324">
        <v>1</v>
      </c>
      <c r="Z219" s="324">
        <v>5</v>
      </c>
      <c r="AA219" s="324">
        <v>5</v>
      </c>
      <c r="AB219" s="324">
        <v>2</v>
      </c>
      <c r="AC219" s="324">
        <v>3</v>
      </c>
      <c r="AD219" s="324">
        <v>1</v>
      </c>
      <c r="AE219" s="324" t="s">
        <v>218</v>
      </c>
      <c r="AF219" s="323" t="s">
        <v>159</v>
      </c>
      <c r="AG219" s="308"/>
      <c r="AH219" s="266"/>
    </row>
    <row r="220" spans="1:34" ht="8.25" customHeight="1">
      <c r="A220" s="289"/>
      <c r="B220" s="290"/>
      <c r="C220" s="291"/>
      <c r="D220" s="285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323"/>
      <c r="AG220" s="308"/>
      <c r="AH220" s="266"/>
    </row>
    <row r="221" spans="1:34" ht="15.75" customHeight="1">
      <c r="A221" s="295" t="s">
        <v>773</v>
      </c>
      <c r="B221" s="296" t="s">
        <v>774</v>
      </c>
      <c r="C221" s="284" t="s">
        <v>0</v>
      </c>
      <c r="D221" s="285">
        <f>J221+K221+L221+M221+N221+O221+P221+Q221+R221+S221+T221+U221+V221+W221+X221+Y221+Z221+AA221+AB221+AC221+AD221+AE221</f>
        <v>90</v>
      </c>
      <c r="E221" s="286">
        <f aca="true" t="shared" si="56" ref="E221:AE221">E222+E223</f>
        <v>0</v>
      </c>
      <c r="F221" s="286">
        <f t="shared" si="56"/>
        <v>1</v>
      </c>
      <c r="G221" s="286">
        <f t="shared" si="56"/>
        <v>0</v>
      </c>
      <c r="H221" s="286">
        <f t="shared" si="56"/>
        <v>0</v>
      </c>
      <c r="I221" s="286">
        <f t="shared" si="56"/>
        <v>1</v>
      </c>
      <c r="J221" s="286">
        <f t="shared" si="56"/>
        <v>2</v>
      </c>
      <c r="K221" s="286">
        <f t="shared" si="56"/>
        <v>0</v>
      </c>
      <c r="L221" s="286">
        <f t="shared" si="56"/>
        <v>0</v>
      </c>
      <c r="M221" s="286">
        <f t="shared" si="56"/>
        <v>1</v>
      </c>
      <c r="N221" s="286">
        <f t="shared" si="56"/>
        <v>1</v>
      </c>
      <c r="O221" s="286">
        <f t="shared" si="56"/>
        <v>0</v>
      </c>
      <c r="P221" s="286">
        <f t="shared" si="56"/>
        <v>0</v>
      </c>
      <c r="Q221" s="286">
        <f t="shared" si="56"/>
        <v>3</v>
      </c>
      <c r="R221" s="286">
        <f t="shared" si="56"/>
        <v>2</v>
      </c>
      <c r="S221" s="286">
        <f t="shared" si="56"/>
        <v>3</v>
      </c>
      <c r="T221" s="286">
        <f t="shared" si="56"/>
        <v>4</v>
      </c>
      <c r="U221" s="286">
        <f t="shared" si="56"/>
        <v>2</v>
      </c>
      <c r="V221" s="286">
        <f t="shared" si="56"/>
        <v>10</v>
      </c>
      <c r="W221" s="286">
        <f t="shared" si="56"/>
        <v>10</v>
      </c>
      <c r="X221" s="286">
        <f t="shared" si="56"/>
        <v>9</v>
      </c>
      <c r="Y221" s="286">
        <f t="shared" si="56"/>
        <v>11</v>
      </c>
      <c r="Z221" s="286">
        <f t="shared" si="56"/>
        <v>13</v>
      </c>
      <c r="AA221" s="286">
        <f t="shared" si="56"/>
        <v>11</v>
      </c>
      <c r="AB221" s="286">
        <f t="shared" si="56"/>
        <v>5</v>
      </c>
      <c r="AC221" s="286">
        <f t="shared" si="56"/>
        <v>2</v>
      </c>
      <c r="AD221" s="286">
        <f t="shared" si="56"/>
        <v>1</v>
      </c>
      <c r="AE221" s="286">
        <f t="shared" si="56"/>
        <v>0</v>
      </c>
      <c r="AF221" s="323" t="s">
        <v>0</v>
      </c>
      <c r="AG221" s="308" t="s">
        <v>773</v>
      </c>
      <c r="AH221" s="266"/>
    </row>
    <row r="222" spans="1:34" ht="15.75" customHeight="1">
      <c r="A222" s="289"/>
      <c r="B222" s="290"/>
      <c r="C222" s="284" t="s">
        <v>158</v>
      </c>
      <c r="D222" s="285">
        <f>J222+K222+L222+M222+N222+O222+P222+Q222+R222+S222+T222+U222+V222+W222+X222+Y222+Z222+AA222+AB222+AC222+AD222+AE222</f>
        <v>52</v>
      </c>
      <c r="E222" s="324">
        <v>0</v>
      </c>
      <c r="F222" s="324">
        <v>0</v>
      </c>
      <c r="G222" s="324" t="s">
        <v>218</v>
      </c>
      <c r="H222" s="324" t="s">
        <v>218</v>
      </c>
      <c r="I222" s="324">
        <v>1</v>
      </c>
      <c r="J222" s="286">
        <f>SUM(E222:I222)</f>
        <v>1</v>
      </c>
      <c r="K222" s="324" t="s">
        <v>218</v>
      </c>
      <c r="L222" s="324" t="s">
        <v>218</v>
      </c>
      <c r="M222" s="324">
        <v>1</v>
      </c>
      <c r="N222" s="324">
        <v>0</v>
      </c>
      <c r="O222" s="324">
        <v>0</v>
      </c>
      <c r="P222" s="324">
        <v>0</v>
      </c>
      <c r="Q222" s="324">
        <v>1</v>
      </c>
      <c r="R222" s="324">
        <v>1</v>
      </c>
      <c r="S222" s="324">
        <v>3</v>
      </c>
      <c r="T222" s="324">
        <v>4</v>
      </c>
      <c r="U222" s="324">
        <v>1</v>
      </c>
      <c r="V222" s="324">
        <v>7</v>
      </c>
      <c r="W222" s="324">
        <v>6</v>
      </c>
      <c r="X222" s="324">
        <v>6</v>
      </c>
      <c r="Y222" s="324">
        <v>8</v>
      </c>
      <c r="Z222" s="324">
        <v>6</v>
      </c>
      <c r="AA222" s="324">
        <v>5</v>
      </c>
      <c r="AB222" s="324">
        <v>0</v>
      </c>
      <c r="AC222" s="324">
        <v>1</v>
      </c>
      <c r="AD222" s="324">
        <v>1</v>
      </c>
      <c r="AE222" s="324" t="s">
        <v>218</v>
      </c>
      <c r="AF222" s="323" t="s">
        <v>158</v>
      </c>
      <c r="AG222" s="308"/>
      <c r="AH222" s="266"/>
    </row>
    <row r="223" spans="1:34" ht="15.75" customHeight="1">
      <c r="A223" s="289"/>
      <c r="B223" s="290"/>
      <c r="C223" s="284" t="s">
        <v>159</v>
      </c>
      <c r="D223" s="285">
        <f>J223+K223+L223+M223+N223+O223+P223+Q223+R223+S223+T223+U223+V223+W223+X223+Y223+Z223+AA223+AB223+AC223+AD223+AE223</f>
        <v>38</v>
      </c>
      <c r="E223" s="324" t="s">
        <v>218</v>
      </c>
      <c r="F223" s="324">
        <v>1</v>
      </c>
      <c r="G223" s="324" t="s">
        <v>218</v>
      </c>
      <c r="H223" s="324" t="s">
        <v>218</v>
      </c>
      <c r="I223" s="324" t="s">
        <v>218</v>
      </c>
      <c r="J223" s="286">
        <f>SUM(E223:I223)</f>
        <v>1</v>
      </c>
      <c r="K223" s="324" t="s">
        <v>218</v>
      </c>
      <c r="L223" s="324">
        <v>0</v>
      </c>
      <c r="M223" s="324" t="s">
        <v>218</v>
      </c>
      <c r="N223" s="324">
        <v>1</v>
      </c>
      <c r="O223" s="324">
        <v>0</v>
      </c>
      <c r="P223" s="324">
        <v>0</v>
      </c>
      <c r="Q223" s="324">
        <v>2</v>
      </c>
      <c r="R223" s="324">
        <v>1</v>
      </c>
      <c r="S223" s="324">
        <v>0</v>
      </c>
      <c r="T223" s="324">
        <v>0</v>
      </c>
      <c r="U223" s="324">
        <v>1</v>
      </c>
      <c r="V223" s="324">
        <v>3</v>
      </c>
      <c r="W223" s="324">
        <v>4</v>
      </c>
      <c r="X223" s="324">
        <v>3</v>
      </c>
      <c r="Y223" s="324">
        <v>3</v>
      </c>
      <c r="Z223" s="324">
        <v>7</v>
      </c>
      <c r="AA223" s="324">
        <v>6</v>
      </c>
      <c r="AB223" s="324">
        <v>5</v>
      </c>
      <c r="AC223" s="324">
        <v>1</v>
      </c>
      <c r="AD223" s="324" t="s">
        <v>218</v>
      </c>
      <c r="AE223" s="324" t="s">
        <v>218</v>
      </c>
      <c r="AF223" s="323" t="s">
        <v>159</v>
      </c>
      <c r="AG223" s="308"/>
      <c r="AH223" s="266"/>
    </row>
    <row r="224" spans="1:34" ht="8.25" customHeight="1">
      <c r="A224" s="289"/>
      <c r="B224" s="290"/>
      <c r="C224" s="291"/>
      <c r="D224" s="285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323"/>
      <c r="AG224" s="308"/>
      <c r="AH224" s="266"/>
    </row>
    <row r="225" spans="1:34" ht="15.75" customHeight="1">
      <c r="A225" s="292" t="s">
        <v>775</v>
      </c>
      <c r="B225" s="293" t="s">
        <v>288</v>
      </c>
      <c r="C225" s="284" t="s">
        <v>0</v>
      </c>
      <c r="D225" s="285">
        <f>J225+K225+L225+M225+N225+O225+P225+Q225+R225+S225+T225+U225+V225+W225+X225+Y225+Z225+AA225+AB225+AC225+AD225+AE225</f>
        <v>0</v>
      </c>
      <c r="E225" s="286">
        <f aca="true" t="shared" si="57" ref="E225:AE225">E226+E227</f>
        <v>0</v>
      </c>
      <c r="F225" s="286">
        <f t="shared" si="57"/>
        <v>0</v>
      </c>
      <c r="G225" s="286">
        <f t="shared" si="57"/>
        <v>0</v>
      </c>
      <c r="H225" s="286">
        <f t="shared" si="57"/>
        <v>0</v>
      </c>
      <c r="I225" s="286">
        <f t="shared" si="57"/>
        <v>0</v>
      </c>
      <c r="J225" s="286">
        <f t="shared" si="57"/>
        <v>0</v>
      </c>
      <c r="K225" s="286">
        <f t="shared" si="57"/>
        <v>0</v>
      </c>
      <c r="L225" s="286">
        <f t="shared" si="57"/>
        <v>0</v>
      </c>
      <c r="M225" s="286">
        <f t="shared" si="57"/>
        <v>0</v>
      </c>
      <c r="N225" s="286">
        <f t="shared" si="57"/>
        <v>0</v>
      </c>
      <c r="O225" s="286">
        <f t="shared" si="57"/>
        <v>0</v>
      </c>
      <c r="P225" s="286">
        <f t="shared" si="57"/>
        <v>0</v>
      </c>
      <c r="Q225" s="286">
        <f t="shared" si="57"/>
        <v>0</v>
      </c>
      <c r="R225" s="286">
        <f t="shared" si="57"/>
        <v>0</v>
      </c>
      <c r="S225" s="286">
        <f t="shared" si="57"/>
        <v>0</v>
      </c>
      <c r="T225" s="286">
        <f t="shared" si="57"/>
        <v>0</v>
      </c>
      <c r="U225" s="286">
        <f t="shared" si="57"/>
        <v>0</v>
      </c>
      <c r="V225" s="286">
        <f t="shared" si="57"/>
        <v>0</v>
      </c>
      <c r="W225" s="286">
        <f t="shared" si="57"/>
        <v>0</v>
      </c>
      <c r="X225" s="286">
        <f t="shared" si="57"/>
        <v>0</v>
      </c>
      <c r="Y225" s="286">
        <f t="shared" si="57"/>
        <v>0</v>
      </c>
      <c r="Z225" s="286">
        <f t="shared" si="57"/>
        <v>0</v>
      </c>
      <c r="AA225" s="286">
        <f t="shared" si="57"/>
        <v>0</v>
      </c>
      <c r="AB225" s="286">
        <f t="shared" si="57"/>
        <v>0</v>
      </c>
      <c r="AC225" s="286">
        <f t="shared" si="57"/>
        <v>0</v>
      </c>
      <c r="AD225" s="286">
        <f t="shared" si="57"/>
        <v>0</v>
      </c>
      <c r="AE225" s="286">
        <f t="shared" si="57"/>
        <v>0</v>
      </c>
      <c r="AF225" s="323" t="s">
        <v>0</v>
      </c>
      <c r="AG225" s="311" t="s">
        <v>775</v>
      </c>
      <c r="AH225" s="266"/>
    </row>
    <row r="226" spans="1:34" ht="15.75" customHeight="1">
      <c r="A226" s="289"/>
      <c r="B226" s="290"/>
      <c r="C226" s="284" t="s">
        <v>158</v>
      </c>
      <c r="D226" s="285">
        <f>J226+K226+L226+M226+N226+O226+P226+Q226+R226+S226+T226+U226+V226+W226+X226+Y226+Z226+AA226+AB226+AC226+AD226+AE226</f>
        <v>0</v>
      </c>
      <c r="E226" s="324" t="s">
        <v>218</v>
      </c>
      <c r="F226" s="324" t="s">
        <v>218</v>
      </c>
      <c r="G226" s="324" t="s">
        <v>218</v>
      </c>
      <c r="H226" s="324" t="s">
        <v>218</v>
      </c>
      <c r="I226" s="324" t="s">
        <v>218</v>
      </c>
      <c r="J226" s="286">
        <f>SUM(E226:I226)</f>
        <v>0</v>
      </c>
      <c r="K226" s="324" t="s">
        <v>218</v>
      </c>
      <c r="L226" s="324" t="s">
        <v>218</v>
      </c>
      <c r="M226" s="324" t="s">
        <v>218</v>
      </c>
      <c r="N226" s="324" t="s">
        <v>218</v>
      </c>
      <c r="O226" s="324" t="s">
        <v>218</v>
      </c>
      <c r="P226" s="324" t="s">
        <v>218</v>
      </c>
      <c r="Q226" s="324" t="s">
        <v>218</v>
      </c>
      <c r="R226" s="324" t="s">
        <v>218</v>
      </c>
      <c r="S226" s="324" t="s">
        <v>218</v>
      </c>
      <c r="T226" s="324" t="s">
        <v>218</v>
      </c>
      <c r="U226" s="324" t="s">
        <v>218</v>
      </c>
      <c r="V226" s="324" t="s">
        <v>218</v>
      </c>
      <c r="W226" s="324" t="s">
        <v>218</v>
      </c>
      <c r="X226" s="324">
        <v>0</v>
      </c>
      <c r="Y226" s="324" t="s">
        <v>218</v>
      </c>
      <c r="Z226" s="324" t="s">
        <v>218</v>
      </c>
      <c r="AA226" s="324" t="s">
        <v>218</v>
      </c>
      <c r="AB226" s="324" t="s">
        <v>218</v>
      </c>
      <c r="AC226" s="324" t="s">
        <v>218</v>
      </c>
      <c r="AD226" s="324" t="s">
        <v>218</v>
      </c>
      <c r="AE226" s="324" t="s">
        <v>218</v>
      </c>
      <c r="AF226" s="323" t="s">
        <v>158</v>
      </c>
      <c r="AG226" s="308"/>
      <c r="AH226" s="266"/>
    </row>
    <row r="227" spans="1:34" ht="15.75" customHeight="1">
      <c r="A227" s="289"/>
      <c r="B227" s="290"/>
      <c r="C227" s="284" t="s">
        <v>159</v>
      </c>
      <c r="D227" s="285">
        <f>J227+K227+L227+M227+N227+O227+P227+Q227+R227+S227+T227+U227+V227+W227+X227+Y227+Z227+AA227+AB227+AC227+AD227+AE227</f>
        <v>0</v>
      </c>
      <c r="E227" s="324" t="s">
        <v>218</v>
      </c>
      <c r="F227" s="324" t="s">
        <v>218</v>
      </c>
      <c r="G227" s="324" t="s">
        <v>218</v>
      </c>
      <c r="H227" s="324" t="s">
        <v>218</v>
      </c>
      <c r="I227" s="324" t="s">
        <v>218</v>
      </c>
      <c r="J227" s="286">
        <f>SUM(E227:I227)</f>
        <v>0</v>
      </c>
      <c r="K227" s="324" t="s">
        <v>218</v>
      </c>
      <c r="L227" s="324" t="s">
        <v>218</v>
      </c>
      <c r="M227" s="324" t="s">
        <v>218</v>
      </c>
      <c r="N227" s="324" t="s">
        <v>218</v>
      </c>
      <c r="O227" s="324" t="s">
        <v>218</v>
      </c>
      <c r="P227" s="324" t="s">
        <v>218</v>
      </c>
      <c r="Q227" s="324" t="s">
        <v>218</v>
      </c>
      <c r="R227" s="324" t="s">
        <v>218</v>
      </c>
      <c r="S227" s="324" t="s">
        <v>218</v>
      </c>
      <c r="T227" s="324" t="s">
        <v>218</v>
      </c>
      <c r="U227" s="324" t="s">
        <v>218</v>
      </c>
      <c r="V227" s="324" t="s">
        <v>218</v>
      </c>
      <c r="W227" s="324" t="s">
        <v>218</v>
      </c>
      <c r="X227" s="324" t="s">
        <v>218</v>
      </c>
      <c r="Y227" s="324" t="s">
        <v>218</v>
      </c>
      <c r="Z227" s="324" t="s">
        <v>218</v>
      </c>
      <c r="AA227" s="324" t="s">
        <v>218</v>
      </c>
      <c r="AB227" s="324" t="s">
        <v>218</v>
      </c>
      <c r="AC227" s="324" t="s">
        <v>218</v>
      </c>
      <c r="AD227" s="324" t="s">
        <v>218</v>
      </c>
      <c r="AE227" s="324" t="s">
        <v>218</v>
      </c>
      <c r="AF227" s="323" t="s">
        <v>159</v>
      </c>
      <c r="AG227" s="308"/>
      <c r="AH227" s="266"/>
    </row>
    <row r="228" spans="1:34" ht="8.25" customHeight="1">
      <c r="A228" s="289"/>
      <c r="B228" s="290"/>
      <c r="C228" s="291"/>
      <c r="D228" s="285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323"/>
      <c r="AG228" s="308"/>
      <c r="AH228" s="266"/>
    </row>
    <row r="229" spans="1:34" ht="15.75" customHeight="1">
      <c r="A229" s="292" t="s">
        <v>776</v>
      </c>
      <c r="B229" s="293" t="s">
        <v>289</v>
      </c>
      <c r="C229" s="284" t="s">
        <v>0</v>
      </c>
      <c r="D229" s="285">
        <f>J229+K229+L229+M229+N229+O229+P229+Q229+R229+S229+T229+U229+V229+W229+X229+Y229+Z229+AA229+AB229+AC229+AD229+AE229</f>
        <v>0</v>
      </c>
      <c r="E229" s="286">
        <f aca="true" t="shared" si="58" ref="E229:AE229">E230+E231</f>
        <v>0</v>
      </c>
      <c r="F229" s="286">
        <f t="shared" si="58"/>
        <v>0</v>
      </c>
      <c r="G229" s="286">
        <f t="shared" si="58"/>
        <v>0</v>
      </c>
      <c r="H229" s="286">
        <f t="shared" si="58"/>
        <v>0</v>
      </c>
      <c r="I229" s="286">
        <f t="shared" si="58"/>
        <v>0</v>
      </c>
      <c r="J229" s="286">
        <f t="shared" si="58"/>
        <v>0</v>
      </c>
      <c r="K229" s="286">
        <f t="shared" si="58"/>
        <v>0</v>
      </c>
      <c r="L229" s="286">
        <f t="shared" si="58"/>
        <v>0</v>
      </c>
      <c r="M229" s="286">
        <f t="shared" si="58"/>
        <v>0</v>
      </c>
      <c r="N229" s="286">
        <f t="shared" si="58"/>
        <v>0</v>
      </c>
      <c r="O229" s="286">
        <f t="shared" si="58"/>
        <v>0</v>
      </c>
      <c r="P229" s="286">
        <f t="shared" si="58"/>
        <v>0</v>
      </c>
      <c r="Q229" s="286">
        <f t="shared" si="58"/>
        <v>0</v>
      </c>
      <c r="R229" s="286">
        <f t="shared" si="58"/>
        <v>0</v>
      </c>
      <c r="S229" s="286">
        <f t="shared" si="58"/>
        <v>0</v>
      </c>
      <c r="T229" s="286">
        <f t="shared" si="58"/>
        <v>0</v>
      </c>
      <c r="U229" s="286">
        <f t="shared" si="58"/>
        <v>0</v>
      </c>
      <c r="V229" s="286">
        <f t="shared" si="58"/>
        <v>0</v>
      </c>
      <c r="W229" s="286">
        <f t="shared" si="58"/>
        <v>0</v>
      </c>
      <c r="X229" s="286">
        <f t="shared" si="58"/>
        <v>0</v>
      </c>
      <c r="Y229" s="286">
        <f t="shared" si="58"/>
        <v>0</v>
      </c>
      <c r="Z229" s="286">
        <f t="shared" si="58"/>
        <v>0</v>
      </c>
      <c r="AA229" s="286">
        <f t="shared" si="58"/>
        <v>0</v>
      </c>
      <c r="AB229" s="286">
        <f t="shared" si="58"/>
        <v>0</v>
      </c>
      <c r="AC229" s="286">
        <f t="shared" si="58"/>
        <v>0</v>
      </c>
      <c r="AD229" s="286">
        <f t="shared" si="58"/>
        <v>0</v>
      </c>
      <c r="AE229" s="286">
        <f t="shared" si="58"/>
        <v>0</v>
      </c>
      <c r="AF229" s="323" t="s">
        <v>0</v>
      </c>
      <c r="AG229" s="311" t="s">
        <v>776</v>
      </c>
      <c r="AH229" s="266"/>
    </row>
    <row r="230" spans="1:34" ht="15.75" customHeight="1">
      <c r="A230" s="289"/>
      <c r="B230" s="290"/>
      <c r="C230" s="284" t="s">
        <v>158</v>
      </c>
      <c r="D230" s="285">
        <f>J230+K230+L230+M230+N230+O230+P230+Q230+R230+S230+T230+U230+V230+W230+X230+Y230+Z230+AA230+AB230+AC230+AD230+AE230</f>
        <v>0</v>
      </c>
      <c r="E230" s="324" t="s">
        <v>218</v>
      </c>
      <c r="F230" s="324" t="s">
        <v>218</v>
      </c>
      <c r="G230" s="324" t="s">
        <v>218</v>
      </c>
      <c r="H230" s="324" t="s">
        <v>218</v>
      </c>
      <c r="I230" s="324" t="s">
        <v>218</v>
      </c>
      <c r="J230" s="286">
        <f>SUM(E230:I230)</f>
        <v>0</v>
      </c>
      <c r="K230" s="324" t="s">
        <v>218</v>
      </c>
      <c r="L230" s="324" t="s">
        <v>218</v>
      </c>
      <c r="M230" s="324" t="s">
        <v>218</v>
      </c>
      <c r="N230" s="324" t="s">
        <v>218</v>
      </c>
      <c r="O230" s="324" t="s">
        <v>218</v>
      </c>
      <c r="P230" s="324" t="s">
        <v>218</v>
      </c>
      <c r="Q230" s="324" t="s">
        <v>218</v>
      </c>
      <c r="R230" s="324" t="s">
        <v>218</v>
      </c>
      <c r="S230" s="324" t="s">
        <v>218</v>
      </c>
      <c r="T230" s="324" t="s">
        <v>218</v>
      </c>
      <c r="U230" s="324" t="s">
        <v>218</v>
      </c>
      <c r="V230" s="324" t="s">
        <v>218</v>
      </c>
      <c r="W230" s="324" t="s">
        <v>218</v>
      </c>
      <c r="X230" s="324" t="s">
        <v>218</v>
      </c>
      <c r="Y230" s="324" t="s">
        <v>218</v>
      </c>
      <c r="Z230" s="324" t="s">
        <v>218</v>
      </c>
      <c r="AA230" s="324" t="s">
        <v>218</v>
      </c>
      <c r="AB230" s="324" t="s">
        <v>218</v>
      </c>
      <c r="AC230" s="324" t="s">
        <v>218</v>
      </c>
      <c r="AD230" s="324" t="s">
        <v>218</v>
      </c>
      <c r="AE230" s="324" t="s">
        <v>218</v>
      </c>
      <c r="AF230" s="323" t="s">
        <v>158</v>
      </c>
      <c r="AG230" s="308"/>
      <c r="AH230" s="266"/>
    </row>
    <row r="231" spans="1:34" ht="15.75" customHeight="1">
      <c r="A231" s="289"/>
      <c r="B231" s="290"/>
      <c r="C231" s="284" t="s">
        <v>159</v>
      </c>
      <c r="D231" s="285">
        <f>J231+K231+L231+M231+N231+O231+P231+Q231+R231+S231+T231+U231+V231+W231+X231+Y231+Z231+AA231+AB231+AC231+AD231+AE231</f>
        <v>0</v>
      </c>
      <c r="E231" s="324" t="s">
        <v>218</v>
      </c>
      <c r="F231" s="324" t="s">
        <v>218</v>
      </c>
      <c r="G231" s="324" t="s">
        <v>218</v>
      </c>
      <c r="H231" s="324" t="s">
        <v>218</v>
      </c>
      <c r="I231" s="324" t="s">
        <v>218</v>
      </c>
      <c r="J231" s="286">
        <f>SUM(E231:I231)</f>
        <v>0</v>
      </c>
      <c r="K231" s="324" t="s">
        <v>218</v>
      </c>
      <c r="L231" s="324" t="s">
        <v>218</v>
      </c>
      <c r="M231" s="324" t="s">
        <v>218</v>
      </c>
      <c r="N231" s="324" t="s">
        <v>218</v>
      </c>
      <c r="O231" s="324" t="s">
        <v>218</v>
      </c>
      <c r="P231" s="324" t="s">
        <v>218</v>
      </c>
      <c r="Q231" s="324" t="s">
        <v>218</v>
      </c>
      <c r="R231" s="324" t="s">
        <v>218</v>
      </c>
      <c r="S231" s="324" t="s">
        <v>218</v>
      </c>
      <c r="T231" s="324" t="s">
        <v>218</v>
      </c>
      <c r="U231" s="324" t="s">
        <v>218</v>
      </c>
      <c r="V231" s="324" t="s">
        <v>218</v>
      </c>
      <c r="W231" s="324" t="s">
        <v>218</v>
      </c>
      <c r="X231" s="324" t="s">
        <v>218</v>
      </c>
      <c r="Y231" s="324" t="s">
        <v>218</v>
      </c>
      <c r="Z231" s="324" t="s">
        <v>218</v>
      </c>
      <c r="AA231" s="324" t="s">
        <v>218</v>
      </c>
      <c r="AB231" s="324" t="s">
        <v>218</v>
      </c>
      <c r="AC231" s="324" t="s">
        <v>218</v>
      </c>
      <c r="AD231" s="324" t="s">
        <v>218</v>
      </c>
      <c r="AE231" s="324" t="s">
        <v>218</v>
      </c>
      <c r="AF231" s="323" t="s">
        <v>159</v>
      </c>
      <c r="AG231" s="308"/>
      <c r="AH231" s="266"/>
    </row>
    <row r="232" spans="1:34" ht="8.25" customHeight="1">
      <c r="A232" s="289"/>
      <c r="B232" s="290"/>
      <c r="C232" s="291"/>
      <c r="D232" s="285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323"/>
      <c r="AG232" s="308"/>
      <c r="AH232" s="266"/>
    </row>
    <row r="233" spans="1:34" ht="15.75" customHeight="1">
      <c r="A233" s="292" t="s">
        <v>777</v>
      </c>
      <c r="B233" s="293" t="s">
        <v>290</v>
      </c>
      <c r="C233" s="284" t="s">
        <v>0</v>
      </c>
      <c r="D233" s="285">
        <f>J233+K233+L233+M233+N233+O233+P233+Q233+R233+S233+T233+U233+V233+W233+X233+Y233+Z233+AA233+AB233+AC233+AD233+AE233</f>
        <v>2234</v>
      </c>
      <c r="E233" s="286">
        <f aca="true" t="shared" si="59" ref="E233:AE233">E234+E235</f>
        <v>0</v>
      </c>
      <c r="F233" s="286">
        <f t="shared" si="59"/>
        <v>0</v>
      </c>
      <c r="G233" s="286">
        <f t="shared" si="59"/>
        <v>1</v>
      </c>
      <c r="H233" s="286">
        <f t="shared" si="59"/>
        <v>0</v>
      </c>
      <c r="I233" s="286">
        <f t="shared" si="59"/>
        <v>1</v>
      </c>
      <c r="J233" s="286">
        <f t="shared" si="59"/>
        <v>2</v>
      </c>
      <c r="K233" s="286">
        <f t="shared" si="59"/>
        <v>2</v>
      </c>
      <c r="L233" s="286">
        <f t="shared" si="59"/>
        <v>0</v>
      </c>
      <c r="M233" s="286">
        <f t="shared" si="59"/>
        <v>0</v>
      </c>
      <c r="N233" s="286">
        <f t="shared" si="59"/>
        <v>1</v>
      </c>
      <c r="O233" s="286">
        <f t="shared" si="59"/>
        <v>1</v>
      </c>
      <c r="P233" s="286">
        <f t="shared" si="59"/>
        <v>6</v>
      </c>
      <c r="Q233" s="286">
        <f t="shared" si="59"/>
        <v>8</v>
      </c>
      <c r="R233" s="286">
        <f t="shared" si="59"/>
        <v>15</v>
      </c>
      <c r="S233" s="286">
        <f t="shared" si="59"/>
        <v>24</v>
      </c>
      <c r="T233" s="286">
        <f t="shared" si="59"/>
        <v>33</v>
      </c>
      <c r="U233" s="286">
        <f t="shared" si="59"/>
        <v>63</v>
      </c>
      <c r="V233" s="286">
        <f t="shared" si="59"/>
        <v>95</v>
      </c>
      <c r="W233" s="286">
        <f t="shared" si="59"/>
        <v>114</v>
      </c>
      <c r="X233" s="286">
        <f t="shared" si="59"/>
        <v>158</v>
      </c>
      <c r="Y233" s="286">
        <f t="shared" si="59"/>
        <v>276</v>
      </c>
      <c r="Z233" s="286">
        <f t="shared" si="59"/>
        <v>367</v>
      </c>
      <c r="AA233" s="286">
        <f t="shared" si="59"/>
        <v>457</v>
      </c>
      <c r="AB233" s="286">
        <f t="shared" si="59"/>
        <v>355</v>
      </c>
      <c r="AC233" s="286">
        <f t="shared" si="59"/>
        <v>205</v>
      </c>
      <c r="AD233" s="286">
        <f t="shared" si="59"/>
        <v>52</v>
      </c>
      <c r="AE233" s="286">
        <f t="shared" si="59"/>
        <v>0</v>
      </c>
      <c r="AF233" s="323" t="s">
        <v>0</v>
      </c>
      <c r="AG233" s="311" t="s">
        <v>777</v>
      </c>
      <c r="AH233" s="266"/>
    </row>
    <row r="234" spans="1:34" ht="15.75" customHeight="1">
      <c r="A234" s="289"/>
      <c r="B234" s="290"/>
      <c r="C234" s="284" t="s">
        <v>158</v>
      </c>
      <c r="D234" s="285">
        <f>J234+K234+L234+M234+N234+O234+P234+Q234+R234+S234+T234+U234+V234+W234+X234+Y234+Z234+AA234+AB234+AC234+AD234+AE234</f>
        <v>983</v>
      </c>
      <c r="E234" s="324">
        <v>0</v>
      </c>
      <c r="F234" s="324" t="s">
        <v>218</v>
      </c>
      <c r="G234" s="324">
        <v>1</v>
      </c>
      <c r="H234" s="324" t="s">
        <v>218</v>
      </c>
      <c r="I234" s="324">
        <v>1</v>
      </c>
      <c r="J234" s="286">
        <f>SUM(E234:I234)</f>
        <v>2</v>
      </c>
      <c r="K234" s="324">
        <v>2</v>
      </c>
      <c r="L234" s="324">
        <v>0</v>
      </c>
      <c r="M234" s="324">
        <v>0</v>
      </c>
      <c r="N234" s="324">
        <v>1</v>
      </c>
      <c r="O234" s="324">
        <v>0</v>
      </c>
      <c r="P234" s="324">
        <v>4</v>
      </c>
      <c r="Q234" s="324">
        <v>5</v>
      </c>
      <c r="R234" s="324">
        <v>12</v>
      </c>
      <c r="S234" s="324">
        <v>15</v>
      </c>
      <c r="T234" s="324">
        <v>27</v>
      </c>
      <c r="U234" s="324">
        <v>40</v>
      </c>
      <c r="V234" s="324">
        <v>76</v>
      </c>
      <c r="W234" s="324">
        <v>81</v>
      </c>
      <c r="X234" s="324">
        <v>93</v>
      </c>
      <c r="Y234" s="324">
        <v>162</v>
      </c>
      <c r="Z234" s="324">
        <v>168</v>
      </c>
      <c r="AA234" s="324">
        <v>152</v>
      </c>
      <c r="AB234" s="324">
        <v>103</v>
      </c>
      <c r="AC234" s="324">
        <v>31</v>
      </c>
      <c r="AD234" s="324">
        <v>9</v>
      </c>
      <c r="AE234" s="324" t="s">
        <v>218</v>
      </c>
      <c r="AF234" s="323" t="s">
        <v>158</v>
      </c>
      <c r="AG234" s="308"/>
      <c r="AH234" s="266"/>
    </row>
    <row r="235" spans="1:34" ht="15.75" customHeight="1">
      <c r="A235" s="289"/>
      <c r="B235" s="290"/>
      <c r="C235" s="284" t="s">
        <v>159</v>
      </c>
      <c r="D235" s="285">
        <f>J235+K235+L235+M235+N235+O235+P235+Q235+R235+S235+T235+U235+V235+W235+X235+Y235+Z235+AA235+AB235+AC235+AD235+AE235</f>
        <v>1251</v>
      </c>
      <c r="E235" s="324" t="s">
        <v>218</v>
      </c>
      <c r="F235" s="324" t="s">
        <v>218</v>
      </c>
      <c r="G235" s="324" t="s">
        <v>218</v>
      </c>
      <c r="H235" s="324" t="s">
        <v>218</v>
      </c>
      <c r="I235" s="324" t="s">
        <v>218</v>
      </c>
      <c r="J235" s="286">
        <f>SUM(E235:I235)</f>
        <v>0</v>
      </c>
      <c r="K235" s="324" t="s">
        <v>218</v>
      </c>
      <c r="L235" s="324" t="s">
        <v>218</v>
      </c>
      <c r="M235" s="324" t="s">
        <v>218</v>
      </c>
      <c r="N235" s="324" t="s">
        <v>218</v>
      </c>
      <c r="O235" s="324">
        <v>1</v>
      </c>
      <c r="P235" s="324">
        <v>2</v>
      </c>
      <c r="Q235" s="324">
        <v>3</v>
      </c>
      <c r="R235" s="324">
        <v>3</v>
      </c>
      <c r="S235" s="324">
        <v>9</v>
      </c>
      <c r="T235" s="324">
        <v>6</v>
      </c>
      <c r="U235" s="324">
        <v>23</v>
      </c>
      <c r="V235" s="324">
        <v>19</v>
      </c>
      <c r="W235" s="324">
        <v>33</v>
      </c>
      <c r="X235" s="324">
        <v>65</v>
      </c>
      <c r="Y235" s="324">
        <v>114</v>
      </c>
      <c r="Z235" s="324">
        <v>199</v>
      </c>
      <c r="AA235" s="324">
        <v>305</v>
      </c>
      <c r="AB235" s="324">
        <v>252</v>
      </c>
      <c r="AC235" s="324">
        <v>174</v>
      </c>
      <c r="AD235" s="324">
        <v>43</v>
      </c>
      <c r="AE235" s="324" t="s">
        <v>218</v>
      </c>
      <c r="AF235" s="323" t="s">
        <v>159</v>
      </c>
      <c r="AG235" s="308"/>
      <c r="AH235" s="266"/>
    </row>
    <row r="236" spans="1:34" ht="8.25" customHeight="1">
      <c r="A236" s="289"/>
      <c r="B236" s="290"/>
      <c r="C236" s="291"/>
      <c r="D236" s="285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323"/>
      <c r="AG236" s="308"/>
      <c r="AH236" s="266"/>
    </row>
    <row r="237" spans="1:34" ht="15.75" customHeight="1">
      <c r="A237" s="295" t="s">
        <v>778</v>
      </c>
      <c r="B237" s="296" t="s">
        <v>779</v>
      </c>
      <c r="C237" s="284" t="s">
        <v>0</v>
      </c>
      <c r="D237" s="285">
        <f>J237+K237+L237+M237+N237+O237+P237+Q237+R237+S237+T237+U237+V237+W237+X237+Y237+Z237+AA237+AB237+AC237+AD237+AE237</f>
        <v>92</v>
      </c>
      <c r="E237" s="286">
        <f aca="true" t="shared" si="60" ref="E237:AE237">E238+E239</f>
        <v>0</v>
      </c>
      <c r="F237" s="286">
        <f t="shared" si="60"/>
        <v>0</v>
      </c>
      <c r="G237" s="286">
        <f t="shared" si="60"/>
        <v>0</v>
      </c>
      <c r="H237" s="286">
        <f t="shared" si="60"/>
        <v>0</v>
      </c>
      <c r="I237" s="286">
        <f t="shared" si="60"/>
        <v>0</v>
      </c>
      <c r="J237" s="286">
        <f t="shared" si="60"/>
        <v>0</v>
      </c>
      <c r="K237" s="286">
        <f t="shared" si="60"/>
        <v>0</v>
      </c>
      <c r="L237" s="286">
        <f t="shared" si="60"/>
        <v>0</v>
      </c>
      <c r="M237" s="286">
        <f t="shared" si="60"/>
        <v>0</v>
      </c>
      <c r="N237" s="286">
        <f t="shared" si="60"/>
        <v>0</v>
      </c>
      <c r="O237" s="286">
        <f t="shared" si="60"/>
        <v>0</v>
      </c>
      <c r="P237" s="286">
        <f t="shared" si="60"/>
        <v>0</v>
      </c>
      <c r="Q237" s="286">
        <f t="shared" si="60"/>
        <v>0</v>
      </c>
      <c r="R237" s="286">
        <f t="shared" si="60"/>
        <v>0</v>
      </c>
      <c r="S237" s="286">
        <f t="shared" si="60"/>
        <v>1</v>
      </c>
      <c r="T237" s="286">
        <f t="shared" si="60"/>
        <v>4</v>
      </c>
      <c r="U237" s="286">
        <f t="shared" si="60"/>
        <v>6</v>
      </c>
      <c r="V237" s="286">
        <f t="shared" si="60"/>
        <v>8</v>
      </c>
      <c r="W237" s="286">
        <f t="shared" si="60"/>
        <v>5</v>
      </c>
      <c r="X237" s="286">
        <f t="shared" si="60"/>
        <v>4</v>
      </c>
      <c r="Y237" s="286">
        <f t="shared" si="60"/>
        <v>7</v>
      </c>
      <c r="Z237" s="286">
        <f t="shared" si="60"/>
        <v>18</v>
      </c>
      <c r="AA237" s="286">
        <f t="shared" si="60"/>
        <v>16</v>
      </c>
      <c r="AB237" s="286">
        <f t="shared" si="60"/>
        <v>11</v>
      </c>
      <c r="AC237" s="286">
        <f t="shared" si="60"/>
        <v>10</v>
      </c>
      <c r="AD237" s="286">
        <f t="shared" si="60"/>
        <v>2</v>
      </c>
      <c r="AE237" s="286">
        <f t="shared" si="60"/>
        <v>0</v>
      </c>
      <c r="AF237" s="323" t="s">
        <v>0</v>
      </c>
      <c r="AG237" s="308" t="s">
        <v>778</v>
      </c>
      <c r="AH237" s="266"/>
    </row>
    <row r="238" spans="1:34" ht="15.75" customHeight="1">
      <c r="A238" s="289"/>
      <c r="B238" s="290"/>
      <c r="C238" s="284" t="s">
        <v>158</v>
      </c>
      <c r="D238" s="285">
        <f>J238+K238+L238+M238+N238+O238+P238+Q238+R238+S238+T238+U238+V238+W238+X238+Y238+Z238+AA238+AB238+AC238+AD238+AE238</f>
        <v>40</v>
      </c>
      <c r="E238" s="324" t="s">
        <v>218</v>
      </c>
      <c r="F238" s="324" t="s">
        <v>218</v>
      </c>
      <c r="G238" s="324" t="s">
        <v>218</v>
      </c>
      <c r="H238" s="324" t="s">
        <v>218</v>
      </c>
      <c r="I238" s="324" t="s">
        <v>218</v>
      </c>
      <c r="J238" s="286">
        <f>SUM(E238:I238)</f>
        <v>0</v>
      </c>
      <c r="K238" s="324" t="s">
        <v>218</v>
      </c>
      <c r="L238" s="324" t="s">
        <v>218</v>
      </c>
      <c r="M238" s="324" t="s">
        <v>218</v>
      </c>
      <c r="N238" s="324" t="s">
        <v>218</v>
      </c>
      <c r="O238" s="324" t="s">
        <v>218</v>
      </c>
      <c r="P238" s="324" t="s">
        <v>218</v>
      </c>
      <c r="Q238" s="324" t="s">
        <v>218</v>
      </c>
      <c r="R238" s="324" t="s">
        <v>218</v>
      </c>
      <c r="S238" s="324" t="s">
        <v>218</v>
      </c>
      <c r="T238" s="324">
        <v>3</v>
      </c>
      <c r="U238" s="324">
        <v>5</v>
      </c>
      <c r="V238" s="324">
        <v>8</v>
      </c>
      <c r="W238" s="324">
        <v>4</v>
      </c>
      <c r="X238" s="324">
        <v>3</v>
      </c>
      <c r="Y238" s="324">
        <v>4</v>
      </c>
      <c r="Z238" s="324">
        <v>6</v>
      </c>
      <c r="AA238" s="324">
        <v>3</v>
      </c>
      <c r="AB238" s="324">
        <v>3</v>
      </c>
      <c r="AC238" s="324">
        <v>1</v>
      </c>
      <c r="AD238" s="324">
        <v>0</v>
      </c>
      <c r="AE238" s="324" t="s">
        <v>218</v>
      </c>
      <c r="AF238" s="323" t="s">
        <v>158</v>
      </c>
      <c r="AG238" s="308"/>
      <c r="AH238" s="266"/>
    </row>
    <row r="239" spans="1:34" ht="15.75" customHeight="1">
      <c r="A239" s="289"/>
      <c r="B239" s="290"/>
      <c r="C239" s="284" t="s">
        <v>159</v>
      </c>
      <c r="D239" s="285">
        <f>J239+K239+L239+M239+N239+O239+P239+Q239+R239+S239+T239+U239+V239+W239+X239+Y239+Z239+AA239+AB239+AC239+AD239+AE239</f>
        <v>52</v>
      </c>
      <c r="E239" s="324" t="s">
        <v>218</v>
      </c>
      <c r="F239" s="324" t="s">
        <v>218</v>
      </c>
      <c r="G239" s="324" t="s">
        <v>218</v>
      </c>
      <c r="H239" s="324" t="s">
        <v>218</v>
      </c>
      <c r="I239" s="324" t="s">
        <v>218</v>
      </c>
      <c r="J239" s="286">
        <f>SUM(E239:I239)</f>
        <v>0</v>
      </c>
      <c r="K239" s="324" t="s">
        <v>218</v>
      </c>
      <c r="L239" s="324" t="s">
        <v>218</v>
      </c>
      <c r="M239" s="324" t="s">
        <v>218</v>
      </c>
      <c r="N239" s="324" t="s">
        <v>218</v>
      </c>
      <c r="O239" s="324" t="s">
        <v>218</v>
      </c>
      <c r="P239" s="324" t="s">
        <v>218</v>
      </c>
      <c r="Q239" s="324" t="s">
        <v>218</v>
      </c>
      <c r="R239" s="324" t="s">
        <v>218</v>
      </c>
      <c r="S239" s="324">
        <v>1</v>
      </c>
      <c r="T239" s="324">
        <v>1</v>
      </c>
      <c r="U239" s="324">
        <v>1</v>
      </c>
      <c r="V239" s="324">
        <v>0</v>
      </c>
      <c r="W239" s="324">
        <v>1</v>
      </c>
      <c r="X239" s="324">
        <v>1</v>
      </c>
      <c r="Y239" s="324">
        <v>3</v>
      </c>
      <c r="Z239" s="324">
        <v>12</v>
      </c>
      <c r="AA239" s="324">
        <v>13</v>
      </c>
      <c r="AB239" s="324">
        <v>8</v>
      </c>
      <c r="AC239" s="324">
        <v>9</v>
      </c>
      <c r="AD239" s="324">
        <v>2</v>
      </c>
      <c r="AE239" s="324" t="s">
        <v>218</v>
      </c>
      <c r="AF239" s="323" t="s">
        <v>159</v>
      </c>
      <c r="AG239" s="308"/>
      <c r="AH239" s="266"/>
    </row>
    <row r="240" spans="1:34" ht="8.25" customHeight="1">
      <c r="A240" s="289"/>
      <c r="B240" s="290"/>
      <c r="C240" s="291"/>
      <c r="D240" s="285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323"/>
      <c r="AG240" s="308"/>
      <c r="AH240" s="266"/>
    </row>
    <row r="241" spans="1:34" ht="15.75" customHeight="1">
      <c r="A241" s="295" t="s">
        <v>780</v>
      </c>
      <c r="B241" s="296" t="s">
        <v>670</v>
      </c>
      <c r="C241" s="284" t="s">
        <v>0</v>
      </c>
      <c r="D241" s="285">
        <f>J241+K241+L241+M241+N241+O241+P241+Q241+R241+S241+T241+U241+V241+W241+X241+Y241+Z241+AA241+AB241+AC241+AD241+AE241</f>
        <v>41</v>
      </c>
      <c r="E241" s="286">
        <f aca="true" t="shared" si="61" ref="E241:AE241">E242+E243</f>
        <v>0</v>
      </c>
      <c r="F241" s="286">
        <f t="shared" si="61"/>
        <v>0</v>
      </c>
      <c r="G241" s="286">
        <f t="shared" si="61"/>
        <v>0</v>
      </c>
      <c r="H241" s="286">
        <f t="shared" si="61"/>
        <v>0</v>
      </c>
      <c r="I241" s="286">
        <f t="shared" si="61"/>
        <v>0</v>
      </c>
      <c r="J241" s="286">
        <f t="shared" si="61"/>
        <v>0</v>
      </c>
      <c r="K241" s="286">
        <f t="shared" si="61"/>
        <v>0</v>
      </c>
      <c r="L241" s="286">
        <f t="shared" si="61"/>
        <v>0</v>
      </c>
      <c r="M241" s="286">
        <f t="shared" si="61"/>
        <v>0</v>
      </c>
      <c r="N241" s="286">
        <f t="shared" si="61"/>
        <v>0</v>
      </c>
      <c r="O241" s="286">
        <f t="shared" si="61"/>
        <v>0</v>
      </c>
      <c r="P241" s="286">
        <f t="shared" si="61"/>
        <v>0</v>
      </c>
      <c r="Q241" s="286">
        <f t="shared" si="61"/>
        <v>0</v>
      </c>
      <c r="R241" s="286">
        <f t="shared" si="61"/>
        <v>0</v>
      </c>
      <c r="S241" s="286">
        <f t="shared" si="61"/>
        <v>0</v>
      </c>
      <c r="T241" s="286">
        <f t="shared" si="61"/>
        <v>0</v>
      </c>
      <c r="U241" s="286">
        <f t="shared" si="61"/>
        <v>1</v>
      </c>
      <c r="V241" s="286">
        <f t="shared" si="61"/>
        <v>0</v>
      </c>
      <c r="W241" s="286">
        <f t="shared" si="61"/>
        <v>1</v>
      </c>
      <c r="X241" s="286">
        <f t="shared" si="61"/>
        <v>1</v>
      </c>
      <c r="Y241" s="286">
        <f t="shared" si="61"/>
        <v>2</v>
      </c>
      <c r="Z241" s="286">
        <f t="shared" si="61"/>
        <v>8</v>
      </c>
      <c r="AA241" s="286">
        <f t="shared" si="61"/>
        <v>11</v>
      </c>
      <c r="AB241" s="286">
        <f t="shared" si="61"/>
        <v>7</v>
      </c>
      <c r="AC241" s="286">
        <f t="shared" si="61"/>
        <v>8</v>
      </c>
      <c r="AD241" s="286">
        <f t="shared" si="61"/>
        <v>2</v>
      </c>
      <c r="AE241" s="286">
        <f t="shared" si="61"/>
        <v>0</v>
      </c>
      <c r="AF241" s="323" t="s">
        <v>0</v>
      </c>
      <c r="AG241" s="308" t="s">
        <v>562</v>
      </c>
      <c r="AH241" s="266"/>
    </row>
    <row r="242" spans="1:34" ht="15.75" customHeight="1">
      <c r="A242" s="289"/>
      <c r="B242" s="290" t="s">
        <v>781</v>
      </c>
      <c r="C242" s="284" t="s">
        <v>158</v>
      </c>
      <c r="D242" s="285">
        <f>J242+K242+L242+M242+N242+O242+P242+Q242+R242+S242+T242+U242+V242+W242+X242+Y242+Z242+AA242+AB242+AC242+AD242+AE242</f>
        <v>10</v>
      </c>
      <c r="E242" s="324" t="s">
        <v>218</v>
      </c>
      <c r="F242" s="324" t="s">
        <v>218</v>
      </c>
      <c r="G242" s="324" t="s">
        <v>218</v>
      </c>
      <c r="H242" s="324" t="s">
        <v>218</v>
      </c>
      <c r="I242" s="324" t="s">
        <v>218</v>
      </c>
      <c r="J242" s="286">
        <f>SUM(E242:I242)</f>
        <v>0</v>
      </c>
      <c r="K242" s="324" t="s">
        <v>218</v>
      </c>
      <c r="L242" s="324" t="s">
        <v>218</v>
      </c>
      <c r="M242" s="324" t="s">
        <v>218</v>
      </c>
      <c r="N242" s="324" t="s">
        <v>218</v>
      </c>
      <c r="O242" s="324" t="s">
        <v>218</v>
      </c>
      <c r="P242" s="324" t="s">
        <v>218</v>
      </c>
      <c r="Q242" s="324" t="s">
        <v>218</v>
      </c>
      <c r="R242" s="324" t="s">
        <v>218</v>
      </c>
      <c r="S242" s="324" t="s">
        <v>218</v>
      </c>
      <c r="T242" s="324" t="s">
        <v>218</v>
      </c>
      <c r="U242" s="324" t="s">
        <v>218</v>
      </c>
      <c r="V242" s="324">
        <v>0</v>
      </c>
      <c r="W242" s="324">
        <v>1</v>
      </c>
      <c r="X242" s="324">
        <v>1</v>
      </c>
      <c r="Y242" s="324">
        <v>1</v>
      </c>
      <c r="Z242" s="324">
        <v>1</v>
      </c>
      <c r="AA242" s="324">
        <v>3</v>
      </c>
      <c r="AB242" s="324">
        <v>2</v>
      </c>
      <c r="AC242" s="324">
        <v>1</v>
      </c>
      <c r="AD242" s="324">
        <v>0</v>
      </c>
      <c r="AE242" s="324" t="s">
        <v>218</v>
      </c>
      <c r="AF242" s="323" t="s">
        <v>563</v>
      </c>
      <c r="AG242" s="308"/>
      <c r="AH242" s="266"/>
    </row>
    <row r="243" spans="1:34" ht="15.75" customHeight="1">
      <c r="A243" s="289"/>
      <c r="B243" s="290"/>
      <c r="C243" s="284" t="s">
        <v>159</v>
      </c>
      <c r="D243" s="285">
        <f>J243+K243+L243+M243+N243+O243+P243+Q243+R243+S243+T243+U243+V243+W243+X243+Y243+Z243+AA243+AB243+AC243+AD243+AE243</f>
        <v>31</v>
      </c>
      <c r="E243" s="324" t="s">
        <v>218</v>
      </c>
      <c r="F243" s="324" t="s">
        <v>218</v>
      </c>
      <c r="G243" s="324" t="s">
        <v>218</v>
      </c>
      <c r="H243" s="324" t="s">
        <v>218</v>
      </c>
      <c r="I243" s="324" t="s">
        <v>218</v>
      </c>
      <c r="J243" s="286">
        <f>SUM(E243:I243)</f>
        <v>0</v>
      </c>
      <c r="K243" s="324" t="s">
        <v>218</v>
      </c>
      <c r="L243" s="324" t="s">
        <v>218</v>
      </c>
      <c r="M243" s="324" t="s">
        <v>218</v>
      </c>
      <c r="N243" s="324" t="s">
        <v>218</v>
      </c>
      <c r="O243" s="324" t="s">
        <v>218</v>
      </c>
      <c r="P243" s="324" t="s">
        <v>218</v>
      </c>
      <c r="Q243" s="324" t="s">
        <v>218</v>
      </c>
      <c r="R243" s="324" t="s">
        <v>218</v>
      </c>
      <c r="S243" s="324" t="s">
        <v>218</v>
      </c>
      <c r="T243" s="324" t="s">
        <v>218</v>
      </c>
      <c r="U243" s="324">
        <v>1</v>
      </c>
      <c r="V243" s="324">
        <v>0</v>
      </c>
      <c r="W243" s="324">
        <v>0</v>
      </c>
      <c r="X243" s="324">
        <v>0</v>
      </c>
      <c r="Y243" s="324">
        <v>1</v>
      </c>
      <c r="Z243" s="324">
        <v>7</v>
      </c>
      <c r="AA243" s="324">
        <v>8</v>
      </c>
      <c r="AB243" s="324">
        <v>5</v>
      </c>
      <c r="AC243" s="324">
        <v>7</v>
      </c>
      <c r="AD243" s="324">
        <v>2</v>
      </c>
      <c r="AE243" s="324" t="s">
        <v>218</v>
      </c>
      <c r="AF243" s="323" t="s">
        <v>159</v>
      </c>
      <c r="AG243" s="308"/>
      <c r="AH243" s="266"/>
    </row>
    <row r="244" spans="1:34" ht="8.25" customHeight="1">
      <c r="A244" s="289"/>
      <c r="B244" s="290"/>
      <c r="C244" s="291"/>
      <c r="D244" s="285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323"/>
      <c r="AG244" s="308"/>
      <c r="AH244" s="266"/>
    </row>
    <row r="245" spans="1:34" ht="15.75" customHeight="1">
      <c r="A245" s="295" t="s">
        <v>564</v>
      </c>
      <c r="B245" s="296" t="s">
        <v>509</v>
      </c>
      <c r="C245" s="284" t="s">
        <v>0</v>
      </c>
      <c r="D245" s="285">
        <f>J245+K245+L245+M245+N245+O245+P245+Q245+R245+S245+T245+U245+V245+W245+X245+Y245+Z245+AA245+AB245+AC245+AD245+AE245</f>
        <v>51</v>
      </c>
      <c r="E245" s="286">
        <f aca="true" t="shared" si="62" ref="E245:AE245">E246+E247</f>
        <v>0</v>
      </c>
      <c r="F245" s="286">
        <f t="shared" si="62"/>
        <v>0</v>
      </c>
      <c r="G245" s="286">
        <f t="shared" si="62"/>
        <v>0</v>
      </c>
      <c r="H245" s="286">
        <f t="shared" si="62"/>
        <v>0</v>
      </c>
      <c r="I245" s="286">
        <f t="shared" si="62"/>
        <v>0</v>
      </c>
      <c r="J245" s="286">
        <f t="shared" si="62"/>
        <v>0</v>
      </c>
      <c r="K245" s="286">
        <f t="shared" si="62"/>
        <v>0</v>
      </c>
      <c r="L245" s="286">
        <f t="shared" si="62"/>
        <v>0</v>
      </c>
      <c r="M245" s="286">
        <f t="shared" si="62"/>
        <v>0</v>
      </c>
      <c r="N245" s="286">
        <f t="shared" si="62"/>
        <v>0</v>
      </c>
      <c r="O245" s="286">
        <f t="shared" si="62"/>
        <v>0</v>
      </c>
      <c r="P245" s="286">
        <f t="shared" si="62"/>
        <v>0</v>
      </c>
      <c r="Q245" s="286">
        <f t="shared" si="62"/>
        <v>0</v>
      </c>
      <c r="R245" s="286">
        <f t="shared" si="62"/>
        <v>0</v>
      </c>
      <c r="S245" s="286">
        <f t="shared" si="62"/>
        <v>1</v>
      </c>
      <c r="T245" s="286">
        <f t="shared" si="62"/>
        <v>4</v>
      </c>
      <c r="U245" s="286">
        <f t="shared" si="62"/>
        <v>5</v>
      </c>
      <c r="V245" s="286">
        <f t="shared" si="62"/>
        <v>8</v>
      </c>
      <c r="W245" s="286">
        <f t="shared" si="62"/>
        <v>4</v>
      </c>
      <c r="X245" s="286">
        <f t="shared" si="62"/>
        <v>3</v>
      </c>
      <c r="Y245" s="286">
        <f t="shared" si="62"/>
        <v>5</v>
      </c>
      <c r="Z245" s="286">
        <f t="shared" si="62"/>
        <v>10</v>
      </c>
      <c r="AA245" s="286">
        <f t="shared" si="62"/>
        <v>5</v>
      </c>
      <c r="AB245" s="286">
        <f t="shared" si="62"/>
        <v>4</v>
      </c>
      <c r="AC245" s="286">
        <f t="shared" si="62"/>
        <v>2</v>
      </c>
      <c r="AD245" s="286">
        <f t="shared" si="62"/>
        <v>0</v>
      </c>
      <c r="AE245" s="286">
        <f t="shared" si="62"/>
        <v>0</v>
      </c>
      <c r="AF245" s="323" t="s">
        <v>0</v>
      </c>
      <c r="AG245" s="308" t="s">
        <v>565</v>
      </c>
      <c r="AH245" s="266"/>
    </row>
    <row r="246" spans="1:34" ht="15.75" customHeight="1">
      <c r="A246" s="289"/>
      <c r="B246" s="290"/>
      <c r="C246" s="284" t="s">
        <v>158</v>
      </c>
      <c r="D246" s="285">
        <f>J246+K246+L246+M246+N246+O246+P246+Q246+R246+S246+T246+U246+V246+W246+X246+Y246+Z246+AA246+AB246+AC246+AD246+AE246</f>
        <v>30</v>
      </c>
      <c r="E246" s="324" t="s">
        <v>218</v>
      </c>
      <c r="F246" s="324" t="s">
        <v>218</v>
      </c>
      <c r="G246" s="324" t="s">
        <v>218</v>
      </c>
      <c r="H246" s="324" t="s">
        <v>218</v>
      </c>
      <c r="I246" s="324" t="s">
        <v>218</v>
      </c>
      <c r="J246" s="286">
        <f>SUM(E246:I246)</f>
        <v>0</v>
      </c>
      <c r="K246" s="324" t="s">
        <v>218</v>
      </c>
      <c r="L246" s="324" t="s">
        <v>218</v>
      </c>
      <c r="M246" s="324" t="s">
        <v>218</v>
      </c>
      <c r="N246" s="324" t="s">
        <v>218</v>
      </c>
      <c r="O246" s="324" t="s">
        <v>218</v>
      </c>
      <c r="P246" s="324" t="s">
        <v>218</v>
      </c>
      <c r="Q246" s="324" t="s">
        <v>218</v>
      </c>
      <c r="R246" s="324" t="s">
        <v>218</v>
      </c>
      <c r="S246" s="324" t="s">
        <v>218</v>
      </c>
      <c r="T246" s="324">
        <v>3</v>
      </c>
      <c r="U246" s="324">
        <v>5</v>
      </c>
      <c r="V246" s="324">
        <v>8</v>
      </c>
      <c r="W246" s="324">
        <v>3</v>
      </c>
      <c r="X246" s="324">
        <v>2</v>
      </c>
      <c r="Y246" s="324">
        <v>3</v>
      </c>
      <c r="Z246" s="324">
        <v>5</v>
      </c>
      <c r="AA246" s="324">
        <v>0</v>
      </c>
      <c r="AB246" s="324">
        <v>1</v>
      </c>
      <c r="AC246" s="324">
        <v>0</v>
      </c>
      <c r="AD246" s="324">
        <v>0</v>
      </c>
      <c r="AE246" s="324" t="s">
        <v>218</v>
      </c>
      <c r="AF246" s="323" t="s">
        <v>158</v>
      </c>
      <c r="AG246" s="308"/>
      <c r="AH246" s="266"/>
    </row>
    <row r="247" spans="1:34" ht="15.75" customHeight="1">
      <c r="A247" s="289"/>
      <c r="B247" s="290"/>
      <c r="C247" s="284" t="s">
        <v>159</v>
      </c>
      <c r="D247" s="285">
        <f>J247+K247+L247+M247+N247+O247+P247+Q247+R247+S247+T247+U247+V247+W247+X247+Y247+Z247+AA247+AB247+AC247+AD247+AE247</f>
        <v>21</v>
      </c>
      <c r="E247" s="324" t="s">
        <v>218</v>
      </c>
      <c r="F247" s="324" t="s">
        <v>218</v>
      </c>
      <c r="G247" s="324" t="s">
        <v>218</v>
      </c>
      <c r="H247" s="324" t="s">
        <v>218</v>
      </c>
      <c r="I247" s="324" t="s">
        <v>218</v>
      </c>
      <c r="J247" s="286">
        <f>SUM(E247:I247)</f>
        <v>0</v>
      </c>
      <c r="K247" s="324" t="s">
        <v>218</v>
      </c>
      <c r="L247" s="324" t="s">
        <v>218</v>
      </c>
      <c r="M247" s="324" t="s">
        <v>218</v>
      </c>
      <c r="N247" s="324" t="s">
        <v>218</v>
      </c>
      <c r="O247" s="324" t="s">
        <v>218</v>
      </c>
      <c r="P247" s="324" t="s">
        <v>218</v>
      </c>
      <c r="Q247" s="324" t="s">
        <v>218</v>
      </c>
      <c r="R247" s="324" t="s">
        <v>218</v>
      </c>
      <c r="S247" s="324">
        <v>1</v>
      </c>
      <c r="T247" s="324">
        <v>1</v>
      </c>
      <c r="U247" s="324">
        <v>0</v>
      </c>
      <c r="V247" s="324">
        <v>0</v>
      </c>
      <c r="W247" s="324">
        <v>1</v>
      </c>
      <c r="X247" s="324">
        <v>1</v>
      </c>
      <c r="Y247" s="324">
        <v>2</v>
      </c>
      <c r="Z247" s="324">
        <v>5</v>
      </c>
      <c r="AA247" s="324">
        <v>5</v>
      </c>
      <c r="AB247" s="324">
        <v>3</v>
      </c>
      <c r="AC247" s="324">
        <v>2</v>
      </c>
      <c r="AD247" s="324" t="s">
        <v>218</v>
      </c>
      <c r="AE247" s="324" t="s">
        <v>218</v>
      </c>
      <c r="AF247" s="323" t="s">
        <v>159</v>
      </c>
      <c r="AG247" s="308"/>
      <c r="AH247" s="266"/>
    </row>
    <row r="248" spans="1:34" ht="8.25" customHeight="1">
      <c r="A248" s="289"/>
      <c r="B248" s="290"/>
      <c r="C248" s="291"/>
      <c r="D248" s="285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>
        <v>5</v>
      </c>
      <c r="Z248" s="286"/>
      <c r="AA248" s="286"/>
      <c r="AB248" s="286"/>
      <c r="AC248" s="286"/>
      <c r="AD248" s="286"/>
      <c r="AE248" s="286"/>
      <c r="AF248" s="323"/>
      <c r="AG248" s="308"/>
      <c r="AH248" s="266"/>
    </row>
    <row r="249" spans="1:34" ht="15.75" customHeight="1">
      <c r="A249" s="295" t="s">
        <v>301</v>
      </c>
      <c r="B249" s="296" t="s">
        <v>510</v>
      </c>
      <c r="C249" s="284" t="s">
        <v>0</v>
      </c>
      <c r="D249" s="285">
        <f>J249+K249+L249+M249+N249+O249+P249+Q249+R249+S249+T249+U249+V249+W249+X249+Y249+Z249+AA249+AB249+AC249+AD249+AE249</f>
        <v>1092</v>
      </c>
      <c r="E249" s="286">
        <f aca="true" t="shared" si="63" ref="E249:AE249">E250+E251</f>
        <v>0</v>
      </c>
      <c r="F249" s="286">
        <f t="shared" si="63"/>
        <v>0</v>
      </c>
      <c r="G249" s="286">
        <f t="shared" si="63"/>
        <v>1</v>
      </c>
      <c r="H249" s="286">
        <f t="shared" si="63"/>
        <v>0</v>
      </c>
      <c r="I249" s="286">
        <f t="shared" si="63"/>
        <v>1</v>
      </c>
      <c r="J249" s="286">
        <f t="shared" si="63"/>
        <v>2</v>
      </c>
      <c r="K249" s="286">
        <f t="shared" si="63"/>
        <v>2</v>
      </c>
      <c r="L249" s="286">
        <f t="shared" si="63"/>
        <v>0</v>
      </c>
      <c r="M249" s="286">
        <f t="shared" si="63"/>
        <v>0</v>
      </c>
      <c r="N249" s="286">
        <f t="shared" si="63"/>
        <v>1</v>
      </c>
      <c r="O249" s="286">
        <f t="shared" si="63"/>
        <v>0</v>
      </c>
      <c r="P249" s="286">
        <f t="shared" si="63"/>
        <v>2</v>
      </c>
      <c r="Q249" s="286">
        <f t="shared" si="63"/>
        <v>2</v>
      </c>
      <c r="R249" s="286">
        <f t="shared" si="63"/>
        <v>6</v>
      </c>
      <c r="S249" s="286">
        <f t="shared" si="63"/>
        <v>10</v>
      </c>
      <c r="T249" s="286">
        <f t="shared" si="63"/>
        <v>11</v>
      </c>
      <c r="U249" s="286">
        <f t="shared" si="63"/>
        <v>18</v>
      </c>
      <c r="V249" s="286">
        <f t="shared" si="63"/>
        <v>37</v>
      </c>
      <c r="W249" s="286">
        <f t="shared" si="63"/>
        <v>45</v>
      </c>
      <c r="X249" s="286">
        <f t="shared" si="63"/>
        <v>76</v>
      </c>
      <c r="Y249" s="286">
        <f t="shared" si="63"/>
        <v>129</v>
      </c>
      <c r="Z249" s="286">
        <f t="shared" si="63"/>
        <v>181</v>
      </c>
      <c r="AA249" s="286">
        <f t="shared" si="63"/>
        <v>236</v>
      </c>
      <c r="AB249" s="286">
        <f t="shared" si="63"/>
        <v>183</v>
      </c>
      <c r="AC249" s="286">
        <f t="shared" si="63"/>
        <v>116</v>
      </c>
      <c r="AD249" s="286">
        <f t="shared" si="63"/>
        <v>35</v>
      </c>
      <c r="AE249" s="286">
        <f t="shared" si="63"/>
        <v>0</v>
      </c>
      <c r="AF249" s="323" t="s">
        <v>0</v>
      </c>
      <c r="AG249" s="308" t="s">
        <v>301</v>
      </c>
      <c r="AH249" s="266"/>
    </row>
    <row r="250" spans="1:34" ht="15.75" customHeight="1">
      <c r="A250" s="289"/>
      <c r="B250" s="290"/>
      <c r="C250" s="284" t="s">
        <v>158</v>
      </c>
      <c r="D250" s="285">
        <f>J250+K250+L250+M250+N250+O250+P250+Q250+R250+S250+T250+U250+V250+W250+X250+Y250+Z250+AA250+AB250+AC250+AD250+AE250</f>
        <v>452</v>
      </c>
      <c r="E250" s="324">
        <v>0</v>
      </c>
      <c r="F250" s="324">
        <v>0</v>
      </c>
      <c r="G250" s="324">
        <v>1</v>
      </c>
      <c r="H250" s="324">
        <v>0</v>
      </c>
      <c r="I250" s="324">
        <v>1</v>
      </c>
      <c r="J250" s="286">
        <f>SUM(E250:I250)</f>
        <v>2</v>
      </c>
      <c r="K250" s="324">
        <v>2</v>
      </c>
      <c r="L250" s="324">
        <v>0</v>
      </c>
      <c r="M250" s="324">
        <v>0</v>
      </c>
      <c r="N250" s="324">
        <v>1</v>
      </c>
      <c r="O250" s="324">
        <v>0</v>
      </c>
      <c r="P250" s="324">
        <v>2</v>
      </c>
      <c r="Q250" s="324">
        <v>1</v>
      </c>
      <c r="R250" s="324">
        <v>6</v>
      </c>
      <c r="S250" s="324">
        <v>8</v>
      </c>
      <c r="T250" s="324">
        <v>9</v>
      </c>
      <c r="U250" s="324">
        <v>12</v>
      </c>
      <c r="V250" s="324">
        <v>29</v>
      </c>
      <c r="W250" s="324">
        <v>29</v>
      </c>
      <c r="X250" s="324">
        <v>41</v>
      </c>
      <c r="Y250" s="324">
        <v>75</v>
      </c>
      <c r="Z250" s="324">
        <v>88</v>
      </c>
      <c r="AA250" s="324">
        <v>75</v>
      </c>
      <c r="AB250" s="324">
        <v>55</v>
      </c>
      <c r="AC250" s="324">
        <v>10</v>
      </c>
      <c r="AD250" s="324">
        <v>7</v>
      </c>
      <c r="AE250" s="286">
        <v>0</v>
      </c>
      <c r="AF250" s="323" t="s">
        <v>158</v>
      </c>
      <c r="AG250" s="308"/>
      <c r="AH250" s="266"/>
    </row>
    <row r="251" spans="1:34" ht="15.75" customHeight="1" thickBot="1">
      <c r="A251" s="313"/>
      <c r="B251" s="314"/>
      <c r="C251" s="315" t="s">
        <v>159</v>
      </c>
      <c r="D251" s="316">
        <f>J251+K251+L251+M251+N251+O251+P251+Q251+R251+S251+T251+U251+V251+W251+X251+Y251+Z251+AA251+AB251+AC251+AD251+AE251</f>
        <v>640</v>
      </c>
      <c r="E251" s="325">
        <v>0</v>
      </c>
      <c r="F251" s="325">
        <v>0</v>
      </c>
      <c r="G251" s="325">
        <v>0</v>
      </c>
      <c r="H251" s="325">
        <v>0</v>
      </c>
      <c r="I251" s="325">
        <v>0</v>
      </c>
      <c r="J251" s="317">
        <f>SUM(E251:I251)</f>
        <v>0</v>
      </c>
      <c r="K251" s="325">
        <v>0</v>
      </c>
      <c r="L251" s="325">
        <v>0</v>
      </c>
      <c r="M251" s="325">
        <v>0</v>
      </c>
      <c r="N251" s="325">
        <v>0</v>
      </c>
      <c r="O251" s="325">
        <v>0</v>
      </c>
      <c r="P251" s="325">
        <v>0</v>
      </c>
      <c r="Q251" s="325">
        <v>1</v>
      </c>
      <c r="R251" s="325">
        <v>0</v>
      </c>
      <c r="S251" s="325">
        <v>2</v>
      </c>
      <c r="T251" s="325">
        <v>2</v>
      </c>
      <c r="U251" s="325">
        <v>6</v>
      </c>
      <c r="V251" s="325">
        <v>8</v>
      </c>
      <c r="W251" s="325">
        <v>16</v>
      </c>
      <c r="X251" s="325">
        <v>35</v>
      </c>
      <c r="Y251" s="325">
        <v>54</v>
      </c>
      <c r="Z251" s="325">
        <v>93</v>
      </c>
      <c r="AA251" s="325">
        <v>161</v>
      </c>
      <c r="AB251" s="325">
        <v>128</v>
      </c>
      <c r="AC251" s="325">
        <v>106</v>
      </c>
      <c r="AD251" s="325">
        <v>28</v>
      </c>
      <c r="AE251" s="317"/>
      <c r="AF251" s="326" t="s">
        <v>159</v>
      </c>
      <c r="AG251" s="308"/>
      <c r="AH251" s="266"/>
    </row>
    <row r="252" spans="1:34" ht="29.25" customHeight="1">
      <c r="A252" s="289"/>
      <c r="B252" s="305"/>
      <c r="C252" s="322"/>
      <c r="D252" s="327"/>
      <c r="E252" s="327"/>
      <c r="F252" s="327"/>
      <c r="G252" s="327"/>
      <c r="H252" s="327"/>
      <c r="I252" s="327"/>
      <c r="J252" s="286"/>
      <c r="K252" s="327"/>
      <c r="L252" s="327"/>
      <c r="M252" s="327"/>
      <c r="N252" s="327"/>
      <c r="O252" s="327"/>
      <c r="P252" s="327"/>
      <c r="Q252" s="327"/>
      <c r="R252" s="327"/>
      <c r="S252" s="327"/>
      <c r="T252" s="327"/>
      <c r="U252" s="327"/>
      <c r="V252" s="327"/>
      <c r="W252" s="327"/>
      <c r="X252" s="327"/>
      <c r="Y252" s="327"/>
      <c r="Z252" s="327"/>
      <c r="AA252" s="327"/>
      <c r="AB252" s="327"/>
      <c r="AC252" s="758" t="s">
        <v>594</v>
      </c>
      <c r="AD252" s="758"/>
      <c r="AE252" s="758"/>
      <c r="AF252" s="758"/>
      <c r="AG252" s="759"/>
      <c r="AH252" s="266"/>
    </row>
    <row r="253" spans="1:34" ht="15" customHeight="1" thickBot="1">
      <c r="A253" s="289"/>
      <c r="B253" s="305"/>
      <c r="C253" s="306"/>
      <c r="D253" s="327"/>
      <c r="E253" s="327"/>
      <c r="F253" s="327"/>
      <c r="G253" s="327"/>
      <c r="H253" s="327"/>
      <c r="I253" s="327"/>
      <c r="J253" s="286"/>
      <c r="K253" s="327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  <c r="V253" s="327"/>
      <c r="W253" s="327"/>
      <c r="X253" s="327"/>
      <c r="Y253" s="327"/>
      <c r="Z253" s="327"/>
      <c r="AA253" s="327"/>
      <c r="AB253" s="327"/>
      <c r="AC253" s="327"/>
      <c r="AD253" s="327"/>
      <c r="AE253" s="760" t="str">
        <f>AE175</f>
        <v>平成22年</v>
      </c>
      <c r="AF253" s="760"/>
      <c r="AG253" s="760"/>
      <c r="AH253" s="266"/>
    </row>
    <row r="254" spans="1:34" s="273" customFormat="1" ht="17.25">
      <c r="A254" s="268" t="s">
        <v>256</v>
      </c>
      <c r="B254" s="269" t="s">
        <v>33</v>
      </c>
      <c r="C254" s="270"/>
      <c r="D254" s="269" t="s">
        <v>0</v>
      </c>
      <c r="E254" s="269" t="s">
        <v>713</v>
      </c>
      <c r="F254" s="269">
        <v>1</v>
      </c>
      <c r="G254" s="269">
        <v>2</v>
      </c>
      <c r="H254" s="269">
        <v>3</v>
      </c>
      <c r="I254" s="269">
        <v>4</v>
      </c>
      <c r="J254" s="269" t="s">
        <v>714</v>
      </c>
      <c r="K254" s="269" t="s">
        <v>715</v>
      </c>
      <c r="L254" s="269" t="s">
        <v>716</v>
      </c>
      <c r="M254" s="269" t="s">
        <v>717</v>
      </c>
      <c r="N254" s="269" t="s">
        <v>718</v>
      </c>
      <c r="O254" s="269" t="s">
        <v>719</v>
      </c>
      <c r="P254" s="269" t="s">
        <v>720</v>
      </c>
      <c r="Q254" s="269" t="s">
        <v>721</v>
      </c>
      <c r="R254" s="269" t="s">
        <v>722</v>
      </c>
      <c r="S254" s="269" t="s">
        <v>723</v>
      </c>
      <c r="T254" s="269" t="s">
        <v>724</v>
      </c>
      <c r="U254" s="269" t="s">
        <v>725</v>
      </c>
      <c r="V254" s="269" t="s">
        <v>726</v>
      </c>
      <c r="W254" s="269" t="s">
        <v>727</v>
      </c>
      <c r="X254" s="269" t="s">
        <v>728</v>
      </c>
      <c r="Y254" s="269" t="s">
        <v>729</v>
      </c>
      <c r="Z254" s="269" t="s">
        <v>730</v>
      </c>
      <c r="AA254" s="269" t="s">
        <v>731</v>
      </c>
      <c r="AB254" s="269" t="s">
        <v>732</v>
      </c>
      <c r="AC254" s="269" t="s">
        <v>733</v>
      </c>
      <c r="AD254" s="269" t="s">
        <v>279</v>
      </c>
      <c r="AE254" s="269" t="s">
        <v>280</v>
      </c>
      <c r="AF254" s="271"/>
      <c r="AG254" s="268" t="s">
        <v>256</v>
      </c>
      <c r="AH254" s="272"/>
    </row>
    <row r="255" spans="1:34" ht="15.75" customHeight="1">
      <c r="A255" s="295" t="s">
        <v>782</v>
      </c>
      <c r="B255" s="296" t="s">
        <v>783</v>
      </c>
      <c r="C255" s="284" t="s">
        <v>0</v>
      </c>
      <c r="D255" s="285">
        <f>J255+K255+L255+M255+N255+O255+P255+Q255+R255+S255+T255+U255+V255+W255+X255+Y255+Z255+AA255+AB255+AC255+AD255+AE255</f>
        <v>10</v>
      </c>
      <c r="E255" s="286">
        <f aca="true" t="shared" si="64" ref="E255:AE255">E256+E257</f>
        <v>0</v>
      </c>
      <c r="F255" s="286">
        <f t="shared" si="64"/>
        <v>0</v>
      </c>
      <c r="G255" s="286">
        <f t="shared" si="64"/>
        <v>0</v>
      </c>
      <c r="H255" s="286">
        <f t="shared" si="64"/>
        <v>0</v>
      </c>
      <c r="I255" s="286">
        <f t="shared" si="64"/>
        <v>0</v>
      </c>
      <c r="J255" s="286">
        <f t="shared" si="64"/>
        <v>0</v>
      </c>
      <c r="K255" s="286">
        <f t="shared" si="64"/>
        <v>0</v>
      </c>
      <c r="L255" s="286">
        <f t="shared" si="64"/>
        <v>0</v>
      </c>
      <c r="M255" s="286">
        <f t="shared" si="64"/>
        <v>0</v>
      </c>
      <c r="N255" s="286">
        <f t="shared" si="64"/>
        <v>0</v>
      </c>
      <c r="O255" s="286">
        <f t="shared" si="64"/>
        <v>0</v>
      </c>
      <c r="P255" s="286">
        <f t="shared" si="64"/>
        <v>0</v>
      </c>
      <c r="Q255" s="286">
        <f t="shared" si="64"/>
        <v>0</v>
      </c>
      <c r="R255" s="286">
        <f t="shared" si="64"/>
        <v>0</v>
      </c>
      <c r="S255" s="286">
        <f t="shared" si="64"/>
        <v>0</v>
      </c>
      <c r="T255" s="286">
        <f t="shared" si="64"/>
        <v>0</v>
      </c>
      <c r="U255" s="286">
        <f t="shared" si="64"/>
        <v>0</v>
      </c>
      <c r="V255" s="286">
        <f t="shared" si="64"/>
        <v>0</v>
      </c>
      <c r="W255" s="286">
        <f t="shared" si="64"/>
        <v>1</v>
      </c>
      <c r="X255" s="286">
        <f t="shared" si="64"/>
        <v>1</v>
      </c>
      <c r="Y255" s="286">
        <f t="shared" si="64"/>
        <v>3</v>
      </c>
      <c r="Z255" s="286">
        <f t="shared" si="64"/>
        <v>1</v>
      </c>
      <c r="AA255" s="286">
        <f t="shared" si="64"/>
        <v>1</v>
      </c>
      <c r="AB255" s="286">
        <f t="shared" si="64"/>
        <v>1</v>
      </c>
      <c r="AC255" s="286">
        <f t="shared" si="64"/>
        <v>2</v>
      </c>
      <c r="AD255" s="286">
        <f t="shared" si="64"/>
        <v>0</v>
      </c>
      <c r="AE255" s="287">
        <f t="shared" si="64"/>
        <v>0</v>
      </c>
      <c r="AF255" s="307" t="s">
        <v>0</v>
      </c>
      <c r="AG255" s="308" t="s">
        <v>782</v>
      </c>
      <c r="AH255" s="266"/>
    </row>
    <row r="256" spans="1:34" ht="15.75" customHeight="1">
      <c r="A256" s="289"/>
      <c r="B256" s="290"/>
      <c r="C256" s="284" t="s">
        <v>158</v>
      </c>
      <c r="D256" s="285">
        <f>J256+K256+L256+M256+N256+O256+P256+Q256+R256+S256+T256+U256+V256+W256+X256+Y256+Z256+AA256+AB256+AC256+AD256+AE256</f>
        <v>3</v>
      </c>
      <c r="E256" s="324" t="s">
        <v>218</v>
      </c>
      <c r="F256" s="324" t="s">
        <v>218</v>
      </c>
      <c r="G256" s="324" t="s">
        <v>218</v>
      </c>
      <c r="H256" s="324" t="s">
        <v>218</v>
      </c>
      <c r="I256" s="324" t="s">
        <v>218</v>
      </c>
      <c r="J256" s="286">
        <f>SUM(E256:I256)</f>
        <v>0</v>
      </c>
      <c r="K256" s="324" t="s">
        <v>218</v>
      </c>
      <c r="L256" s="324" t="s">
        <v>218</v>
      </c>
      <c r="M256" s="324" t="s">
        <v>218</v>
      </c>
      <c r="N256" s="324" t="s">
        <v>218</v>
      </c>
      <c r="O256" s="324" t="s">
        <v>218</v>
      </c>
      <c r="P256" s="324" t="s">
        <v>218</v>
      </c>
      <c r="Q256" s="324" t="s">
        <v>218</v>
      </c>
      <c r="R256" s="324" t="s">
        <v>218</v>
      </c>
      <c r="S256" s="324" t="s">
        <v>218</v>
      </c>
      <c r="T256" s="324" t="s">
        <v>218</v>
      </c>
      <c r="U256" s="324" t="s">
        <v>218</v>
      </c>
      <c r="V256" s="324">
        <v>0</v>
      </c>
      <c r="W256" s="324">
        <v>1</v>
      </c>
      <c r="X256" s="324">
        <v>0</v>
      </c>
      <c r="Y256" s="324">
        <v>1</v>
      </c>
      <c r="Z256" s="324">
        <v>1</v>
      </c>
      <c r="AA256" s="324">
        <v>0</v>
      </c>
      <c r="AB256" s="324">
        <v>0</v>
      </c>
      <c r="AC256" s="324">
        <v>0</v>
      </c>
      <c r="AD256" s="324">
        <v>0</v>
      </c>
      <c r="AE256" s="324">
        <v>0</v>
      </c>
      <c r="AF256" s="307" t="s">
        <v>158</v>
      </c>
      <c r="AG256" s="308"/>
      <c r="AH256" s="266"/>
    </row>
    <row r="257" spans="1:34" ht="15.75" customHeight="1">
      <c r="A257" s="289"/>
      <c r="B257" s="290"/>
      <c r="C257" s="284" t="s">
        <v>159</v>
      </c>
      <c r="D257" s="285">
        <f>J257+K257+L257+M257+N257+O257+P257+Q257+R257+S257+T257+U257+V257+W257+X257+Y257+Z257+AA257+AB257+AC257+AD257+AE257</f>
        <v>7</v>
      </c>
      <c r="E257" s="324" t="s">
        <v>218</v>
      </c>
      <c r="F257" s="324" t="s">
        <v>218</v>
      </c>
      <c r="G257" s="324" t="s">
        <v>218</v>
      </c>
      <c r="H257" s="324" t="s">
        <v>218</v>
      </c>
      <c r="I257" s="324" t="s">
        <v>218</v>
      </c>
      <c r="J257" s="286">
        <f>SUM(E257:I257)</f>
        <v>0</v>
      </c>
      <c r="K257" s="324" t="s">
        <v>218</v>
      </c>
      <c r="L257" s="324" t="s">
        <v>218</v>
      </c>
      <c r="M257" s="324" t="s">
        <v>218</v>
      </c>
      <c r="N257" s="324" t="s">
        <v>218</v>
      </c>
      <c r="O257" s="324" t="s">
        <v>218</v>
      </c>
      <c r="P257" s="324" t="s">
        <v>218</v>
      </c>
      <c r="Q257" s="324">
        <v>0</v>
      </c>
      <c r="R257" s="324" t="s">
        <v>218</v>
      </c>
      <c r="S257" s="324" t="s">
        <v>218</v>
      </c>
      <c r="T257" s="324" t="s">
        <v>218</v>
      </c>
      <c r="U257" s="324" t="s">
        <v>218</v>
      </c>
      <c r="V257" s="324" t="s">
        <v>218</v>
      </c>
      <c r="W257" s="324">
        <v>0</v>
      </c>
      <c r="X257" s="324">
        <v>1</v>
      </c>
      <c r="Y257" s="324">
        <v>2</v>
      </c>
      <c r="Z257" s="324">
        <v>0</v>
      </c>
      <c r="AA257" s="324">
        <v>1</v>
      </c>
      <c r="AB257" s="324">
        <v>1</v>
      </c>
      <c r="AC257" s="324">
        <v>2</v>
      </c>
      <c r="AD257" s="324">
        <v>0</v>
      </c>
      <c r="AE257" s="324">
        <v>0</v>
      </c>
      <c r="AF257" s="307" t="s">
        <v>159</v>
      </c>
      <c r="AG257" s="308"/>
      <c r="AH257" s="266"/>
    </row>
    <row r="258" spans="1:34" ht="8.25" customHeight="1">
      <c r="A258" s="289"/>
      <c r="B258" s="290"/>
      <c r="C258" s="291"/>
      <c r="D258" s="285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7"/>
      <c r="AF258" s="307"/>
      <c r="AG258" s="308"/>
      <c r="AH258" s="266"/>
    </row>
    <row r="259" spans="1:34" ht="15.75" customHeight="1">
      <c r="A259" s="295" t="s">
        <v>784</v>
      </c>
      <c r="B259" s="296" t="s">
        <v>785</v>
      </c>
      <c r="C259" s="284" t="s">
        <v>0</v>
      </c>
      <c r="D259" s="285">
        <f>J259+K259+L259+M259+N259+O259+P259+Q259+R259+S259+T259+U259+V259+W259+X259+Y259+Z259+AA259+AB259+AC259+AD259+AE259</f>
        <v>258</v>
      </c>
      <c r="E259" s="286">
        <f aca="true" t="shared" si="65" ref="E259:AE259">E260+E261</f>
        <v>0</v>
      </c>
      <c r="F259" s="286">
        <f t="shared" si="65"/>
        <v>0</v>
      </c>
      <c r="G259" s="286">
        <f t="shared" si="65"/>
        <v>0</v>
      </c>
      <c r="H259" s="286">
        <f t="shared" si="65"/>
        <v>0</v>
      </c>
      <c r="I259" s="286">
        <f t="shared" si="65"/>
        <v>0</v>
      </c>
      <c r="J259" s="286">
        <f t="shared" si="65"/>
        <v>0</v>
      </c>
      <c r="K259" s="286">
        <f t="shared" si="65"/>
        <v>0</v>
      </c>
      <c r="L259" s="286">
        <f t="shared" si="65"/>
        <v>0</v>
      </c>
      <c r="M259" s="286">
        <f t="shared" si="65"/>
        <v>0</v>
      </c>
      <c r="N259" s="286">
        <f t="shared" si="65"/>
        <v>0</v>
      </c>
      <c r="O259" s="286">
        <f t="shared" si="65"/>
        <v>0</v>
      </c>
      <c r="P259" s="286">
        <f t="shared" si="65"/>
        <v>0</v>
      </c>
      <c r="Q259" s="286">
        <f t="shared" si="65"/>
        <v>1</v>
      </c>
      <c r="R259" s="286">
        <f t="shared" si="65"/>
        <v>0</v>
      </c>
      <c r="S259" s="286">
        <f t="shared" si="65"/>
        <v>4</v>
      </c>
      <c r="T259" s="286">
        <f t="shared" si="65"/>
        <v>4</v>
      </c>
      <c r="U259" s="286">
        <f t="shared" si="65"/>
        <v>10</v>
      </c>
      <c r="V259" s="286">
        <f t="shared" si="65"/>
        <v>18</v>
      </c>
      <c r="W259" s="286">
        <f t="shared" si="65"/>
        <v>15</v>
      </c>
      <c r="X259" s="286">
        <f t="shared" si="65"/>
        <v>29</v>
      </c>
      <c r="Y259" s="286">
        <f t="shared" si="65"/>
        <v>36</v>
      </c>
      <c r="Z259" s="286">
        <f t="shared" si="65"/>
        <v>48</v>
      </c>
      <c r="AA259" s="286">
        <f t="shared" si="65"/>
        <v>50</v>
      </c>
      <c r="AB259" s="286">
        <f t="shared" si="65"/>
        <v>29</v>
      </c>
      <c r="AC259" s="286">
        <f t="shared" si="65"/>
        <v>12</v>
      </c>
      <c r="AD259" s="286">
        <f t="shared" si="65"/>
        <v>2</v>
      </c>
      <c r="AE259" s="287">
        <f t="shared" si="65"/>
        <v>0</v>
      </c>
      <c r="AF259" s="307" t="s">
        <v>0</v>
      </c>
      <c r="AG259" s="308" t="s">
        <v>784</v>
      </c>
      <c r="AH259" s="266"/>
    </row>
    <row r="260" spans="1:34" ht="15.75" customHeight="1">
      <c r="A260" s="289"/>
      <c r="B260" s="290"/>
      <c r="C260" s="284" t="s">
        <v>158</v>
      </c>
      <c r="D260" s="285">
        <f>J260+K260+L260+M260+N260+O260+P260+Q260+R260+S260+T260+U260+V260+W260+X260+Y260+Z260+AA260+AB260+AC260+AD260+AE260</f>
        <v>130</v>
      </c>
      <c r="E260" s="324" t="s">
        <v>218</v>
      </c>
      <c r="F260" s="324" t="s">
        <v>218</v>
      </c>
      <c r="G260" s="324" t="s">
        <v>218</v>
      </c>
      <c r="H260" s="324" t="s">
        <v>218</v>
      </c>
      <c r="I260" s="324" t="s">
        <v>218</v>
      </c>
      <c r="J260" s="286">
        <f>SUM(E260:I260)</f>
        <v>0</v>
      </c>
      <c r="K260" s="324" t="s">
        <v>218</v>
      </c>
      <c r="L260" s="324" t="s">
        <v>218</v>
      </c>
      <c r="M260" s="324" t="s">
        <v>218</v>
      </c>
      <c r="N260" s="324" t="s">
        <v>218</v>
      </c>
      <c r="O260" s="324" t="s">
        <v>218</v>
      </c>
      <c r="P260" s="324" t="s">
        <v>218</v>
      </c>
      <c r="Q260" s="324" t="s">
        <v>218</v>
      </c>
      <c r="R260" s="324">
        <v>0</v>
      </c>
      <c r="S260" s="324">
        <v>4</v>
      </c>
      <c r="T260" s="324">
        <v>4</v>
      </c>
      <c r="U260" s="324">
        <v>7</v>
      </c>
      <c r="V260" s="324">
        <v>15</v>
      </c>
      <c r="W260" s="324">
        <v>9</v>
      </c>
      <c r="X260" s="324">
        <v>17</v>
      </c>
      <c r="Y260" s="324">
        <v>23</v>
      </c>
      <c r="Z260" s="324">
        <v>21</v>
      </c>
      <c r="AA260" s="324">
        <v>16</v>
      </c>
      <c r="AB260" s="324">
        <v>13</v>
      </c>
      <c r="AC260" s="324">
        <v>1</v>
      </c>
      <c r="AD260" s="324">
        <v>0</v>
      </c>
      <c r="AE260" s="324" t="s">
        <v>218</v>
      </c>
      <c r="AF260" s="307" t="s">
        <v>158</v>
      </c>
      <c r="AG260" s="308"/>
      <c r="AH260" s="266"/>
    </row>
    <row r="261" spans="1:34" ht="15.75" customHeight="1">
      <c r="A261" s="289"/>
      <c r="B261" s="290"/>
      <c r="C261" s="284" t="s">
        <v>159</v>
      </c>
      <c r="D261" s="285">
        <f>J261+K261+L261+M261+N261+O261+P261+Q261+R261+S261+T261+U261+V261+W261+X261+Y261+Z261+AA261+AB261+AC261+AD261+AE261</f>
        <v>128</v>
      </c>
      <c r="E261" s="324" t="s">
        <v>218</v>
      </c>
      <c r="F261" s="324" t="s">
        <v>218</v>
      </c>
      <c r="G261" s="324" t="s">
        <v>218</v>
      </c>
      <c r="H261" s="324" t="s">
        <v>218</v>
      </c>
      <c r="I261" s="324" t="s">
        <v>218</v>
      </c>
      <c r="J261" s="286">
        <f>SUM(E261:I261)</f>
        <v>0</v>
      </c>
      <c r="K261" s="324" t="s">
        <v>218</v>
      </c>
      <c r="L261" s="324" t="s">
        <v>218</v>
      </c>
      <c r="M261" s="324" t="s">
        <v>218</v>
      </c>
      <c r="N261" s="324" t="s">
        <v>218</v>
      </c>
      <c r="O261" s="324" t="s">
        <v>218</v>
      </c>
      <c r="P261" s="324" t="s">
        <v>218</v>
      </c>
      <c r="Q261" s="324">
        <v>1</v>
      </c>
      <c r="R261" s="324">
        <v>0</v>
      </c>
      <c r="S261" s="324">
        <v>0</v>
      </c>
      <c r="T261" s="324">
        <v>0</v>
      </c>
      <c r="U261" s="324">
        <v>3</v>
      </c>
      <c r="V261" s="324">
        <v>3</v>
      </c>
      <c r="W261" s="324">
        <v>6</v>
      </c>
      <c r="X261" s="324">
        <v>12</v>
      </c>
      <c r="Y261" s="324">
        <v>13</v>
      </c>
      <c r="Z261" s="324">
        <v>27</v>
      </c>
      <c r="AA261" s="324">
        <v>34</v>
      </c>
      <c r="AB261" s="324">
        <v>16</v>
      </c>
      <c r="AC261" s="324">
        <v>11</v>
      </c>
      <c r="AD261" s="324">
        <v>2</v>
      </c>
      <c r="AE261" s="324" t="s">
        <v>218</v>
      </c>
      <c r="AF261" s="307" t="s">
        <v>159</v>
      </c>
      <c r="AG261" s="308"/>
      <c r="AH261" s="266"/>
    </row>
    <row r="262" spans="1:34" ht="8.25" customHeight="1">
      <c r="A262" s="289"/>
      <c r="B262" s="290"/>
      <c r="C262" s="291"/>
      <c r="D262" s="285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E262" s="287"/>
      <c r="AF262" s="307"/>
      <c r="AG262" s="308"/>
      <c r="AH262" s="266"/>
    </row>
    <row r="263" spans="1:34" ht="15.75" customHeight="1">
      <c r="A263" s="295" t="s">
        <v>786</v>
      </c>
      <c r="B263" s="296" t="s">
        <v>511</v>
      </c>
      <c r="C263" s="284" t="s">
        <v>0</v>
      </c>
      <c r="D263" s="285">
        <f>J263+K263+L263+M263+N263+O263+P263+Q263+R263+S263+T263+U263+V263+W263+X263+Y263+Z263+AA263+AB263+AC263+AD263+AE263</f>
        <v>143</v>
      </c>
      <c r="E263" s="286">
        <f aca="true" t="shared" si="66" ref="E263:AE263">E264+E265</f>
        <v>0</v>
      </c>
      <c r="F263" s="286">
        <f t="shared" si="66"/>
        <v>0</v>
      </c>
      <c r="G263" s="286">
        <f t="shared" si="66"/>
        <v>0</v>
      </c>
      <c r="H263" s="286">
        <f t="shared" si="66"/>
        <v>0</v>
      </c>
      <c r="I263" s="286">
        <f t="shared" si="66"/>
        <v>0</v>
      </c>
      <c r="J263" s="286">
        <f t="shared" si="66"/>
        <v>0</v>
      </c>
      <c r="K263" s="286">
        <f t="shared" si="66"/>
        <v>0</v>
      </c>
      <c r="L263" s="286">
        <f t="shared" si="66"/>
        <v>0</v>
      </c>
      <c r="M263" s="286">
        <f t="shared" si="66"/>
        <v>0</v>
      </c>
      <c r="N263" s="286">
        <f t="shared" si="66"/>
        <v>0</v>
      </c>
      <c r="O263" s="286">
        <f t="shared" si="66"/>
        <v>0</v>
      </c>
      <c r="P263" s="286">
        <f t="shared" si="66"/>
        <v>0</v>
      </c>
      <c r="Q263" s="286">
        <f t="shared" si="66"/>
        <v>0</v>
      </c>
      <c r="R263" s="286">
        <f t="shared" si="66"/>
        <v>1</v>
      </c>
      <c r="S263" s="286">
        <f t="shared" si="66"/>
        <v>3</v>
      </c>
      <c r="T263" s="286">
        <f t="shared" si="66"/>
        <v>3</v>
      </c>
      <c r="U263" s="286">
        <f t="shared" si="66"/>
        <v>2</v>
      </c>
      <c r="V263" s="286">
        <f t="shared" si="66"/>
        <v>5</v>
      </c>
      <c r="W263" s="286">
        <f t="shared" si="66"/>
        <v>5</v>
      </c>
      <c r="X263" s="286">
        <f t="shared" si="66"/>
        <v>13</v>
      </c>
      <c r="Y263" s="286">
        <f t="shared" si="66"/>
        <v>25</v>
      </c>
      <c r="Z263" s="286">
        <f t="shared" si="66"/>
        <v>21</v>
      </c>
      <c r="AA263" s="286">
        <f t="shared" si="66"/>
        <v>32</v>
      </c>
      <c r="AB263" s="286">
        <f t="shared" si="66"/>
        <v>19</v>
      </c>
      <c r="AC263" s="286">
        <f t="shared" si="66"/>
        <v>9</v>
      </c>
      <c r="AD263" s="286">
        <f t="shared" si="66"/>
        <v>5</v>
      </c>
      <c r="AE263" s="287">
        <f t="shared" si="66"/>
        <v>0</v>
      </c>
      <c r="AF263" s="307" t="s">
        <v>0</v>
      </c>
      <c r="AG263" s="308" t="s">
        <v>787</v>
      </c>
      <c r="AH263" s="266"/>
    </row>
    <row r="264" spans="1:34" ht="15.75" customHeight="1">
      <c r="A264" s="289"/>
      <c r="B264" s="290"/>
      <c r="C264" s="284" t="s">
        <v>158</v>
      </c>
      <c r="D264" s="285">
        <f>J264+K264+L264+M264+N264+O264+P264+Q264+R264+S264+T264+U264+V264+W264+X264+Y264+Z264+AA264+AB264+AC264+AD264+AE264</f>
        <v>77</v>
      </c>
      <c r="E264" s="324" t="s">
        <v>218</v>
      </c>
      <c r="F264" s="324" t="s">
        <v>218</v>
      </c>
      <c r="G264" s="324" t="s">
        <v>218</v>
      </c>
      <c r="H264" s="324" t="s">
        <v>218</v>
      </c>
      <c r="I264" s="324" t="s">
        <v>218</v>
      </c>
      <c r="J264" s="286">
        <f>SUM(E264:I264)</f>
        <v>0</v>
      </c>
      <c r="K264" s="324" t="s">
        <v>218</v>
      </c>
      <c r="L264" s="324" t="s">
        <v>218</v>
      </c>
      <c r="M264" s="324" t="s">
        <v>218</v>
      </c>
      <c r="N264" s="324" t="s">
        <v>218</v>
      </c>
      <c r="O264" s="324" t="s">
        <v>218</v>
      </c>
      <c r="P264" s="324" t="s">
        <v>218</v>
      </c>
      <c r="Q264" s="324" t="s">
        <v>218</v>
      </c>
      <c r="R264" s="324">
        <v>1</v>
      </c>
      <c r="S264" s="324">
        <v>2</v>
      </c>
      <c r="T264" s="324">
        <v>2</v>
      </c>
      <c r="U264" s="324">
        <v>1</v>
      </c>
      <c r="V264" s="324">
        <v>3</v>
      </c>
      <c r="W264" s="324">
        <v>5</v>
      </c>
      <c r="X264" s="324">
        <v>9</v>
      </c>
      <c r="Y264" s="324">
        <v>17</v>
      </c>
      <c r="Z264" s="324">
        <v>13</v>
      </c>
      <c r="AA264" s="324">
        <v>14</v>
      </c>
      <c r="AB264" s="324">
        <v>6</v>
      </c>
      <c r="AC264" s="324">
        <v>3</v>
      </c>
      <c r="AD264" s="324">
        <v>1</v>
      </c>
      <c r="AE264" s="324" t="s">
        <v>218</v>
      </c>
      <c r="AF264" s="307" t="s">
        <v>158</v>
      </c>
      <c r="AG264" s="308"/>
      <c r="AH264" s="266"/>
    </row>
    <row r="265" spans="1:34" ht="15.75" customHeight="1">
      <c r="A265" s="289"/>
      <c r="B265" s="290"/>
      <c r="C265" s="284" t="s">
        <v>159</v>
      </c>
      <c r="D265" s="285">
        <f>J265+K265+L265+M265+N265+O265+P265+Q265+R265+S265+T265+U265+V265+W265+X265+Y265+Z265+AA265+AB265+AC265+AD265+AE265</f>
        <v>66</v>
      </c>
      <c r="E265" s="324" t="s">
        <v>218</v>
      </c>
      <c r="F265" s="324" t="s">
        <v>218</v>
      </c>
      <c r="G265" s="324" t="s">
        <v>218</v>
      </c>
      <c r="H265" s="324" t="s">
        <v>218</v>
      </c>
      <c r="I265" s="324" t="s">
        <v>218</v>
      </c>
      <c r="J265" s="286">
        <f>SUM(E265:I265)</f>
        <v>0</v>
      </c>
      <c r="K265" s="324" t="s">
        <v>218</v>
      </c>
      <c r="L265" s="324" t="s">
        <v>218</v>
      </c>
      <c r="M265" s="324" t="s">
        <v>218</v>
      </c>
      <c r="N265" s="324" t="s">
        <v>218</v>
      </c>
      <c r="O265" s="324" t="s">
        <v>218</v>
      </c>
      <c r="P265" s="324" t="s">
        <v>218</v>
      </c>
      <c r="Q265" s="324" t="s">
        <v>218</v>
      </c>
      <c r="R265" s="324" t="s">
        <v>218</v>
      </c>
      <c r="S265" s="324">
        <v>1</v>
      </c>
      <c r="T265" s="324">
        <v>1</v>
      </c>
      <c r="U265" s="324">
        <v>1</v>
      </c>
      <c r="V265" s="324">
        <v>2</v>
      </c>
      <c r="W265" s="324">
        <v>0</v>
      </c>
      <c r="X265" s="324">
        <v>4</v>
      </c>
      <c r="Y265" s="324">
        <v>8</v>
      </c>
      <c r="Z265" s="324">
        <v>8</v>
      </c>
      <c r="AA265" s="324">
        <v>18</v>
      </c>
      <c r="AB265" s="324">
        <v>13</v>
      </c>
      <c r="AC265" s="324">
        <v>6</v>
      </c>
      <c r="AD265" s="324">
        <v>4</v>
      </c>
      <c r="AE265" s="324" t="s">
        <v>218</v>
      </c>
      <c r="AF265" s="307" t="s">
        <v>159</v>
      </c>
      <c r="AG265" s="308"/>
      <c r="AH265" s="266"/>
    </row>
    <row r="266" spans="1:34" ht="8.25" customHeight="1">
      <c r="A266" s="289"/>
      <c r="B266" s="290"/>
      <c r="C266" s="291"/>
      <c r="D266" s="285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7"/>
      <c r="AF266" s="307"/>
      <c r="AG266" s="308"/>
      <c r="AH266" s="266"/>
    </row>
    <row r="267" spans="1:34" ht="15.75" customHeight="1">
      <c r="A267" s="295" t="s">
        <v>788</v>
      </c>
      <c r="B267" s="296" t="s">
        <v>789</v>
      </c>
      <c r="C267" s="284" t="s">
        <v>0</v>
      </c>
      <c r="D267" s="285">
        <f>J267+K267+L267+M267+N267+O267+P267+Q267+R267+S267+T267+U267+V267+W267+X267+Y267+Z267+AA267+AB267+AC267+AD267+AE267</f>
        <v>63</v>
      </c>
      <c r="E267" s="286">
        <f aca="true" t="shared" si="67" ref="E267:AE267">E268+E269</f>
        <v>0</v>
      </c>
      <c r="F267" s="286">
        <f t="shared" si="67"/>
        <v>0</v>
      </c>
      <c r="G267" s="286">
        <f t="shared" si="67"/>
        <v>0</v>
      </c>
      <c r="H267" s="286">
        <f t="shared" si="67"/>
        <v>0</v>
      </c>
      <c r="I267" s="286">
        <f t="shared" si="67"/>
        <v>0</v>
      </c>
      <c r="J267" s="286">
        <f t="shared" si="67"/>
        <v>0</v>
      </c>
      <c r="K267" s="286">
        <f t="shared" si="67"/>
        <v>0</v>
      </c>
      <c r="L267" s="286">
        <f t="shared" si="67"/>
        <v>0</v>
      </c>
      <c r="M267" s="286">
        <f t="shared" si="67"/>
        <v>0</v>
      </c>
      <c r="N267" s="286">
        <f t="shared" si="67"/>
        <v>0</v>
      </c>
      <c r="O267" s="286">
        <f t="shared" si="67"/>
        <v>0</v>
      </c>
      <c r="P267" s="286">
        <f t="shared" si="67"/>
        <v>0</v>
      </c>
      <c r="Q267" s="286">
        <f t="shared" si="67"/>
        <v>0</v>
      </c>
      <c r="R267" s="286">
        <f t="shared" si="67"/>
        <v>0</v>
      </c>
      <c r="S267" s="286">
        <f t="shared" si="67"/>
        <v>0</v>
      </c>
      <c r="T267" s="286">
        <f t="shared" si="67"/>
        <v>0</v>
      </c>
      <c r="U267" s="286">
        <f t="shared" si="67"/>
        <v>0</v>
      </c>
      <c r="V267" s="286">
        <f t="shared" si="67"/>
        <v>0</v>
      </c>
      <c r="W267" s="286">
        <f t="shared" si="67"/>
        <v>2</v>
      </c>
      <c r="X267" s="286">
        <f t="shared" si="67"/>
        <v>2</v>
      </c>
      <c r="Y267" s="286">
        <f t="shared" si="67"/>
        <v>6</v>
      </c>
      <c r="Z267" s="286">
        <f t="shared" si="67"/>
        <v>14</v>
      </c>
      <c r="AA267" s="286">
        <f t="shared" si="67"/>
        <v>17</v>
      </c>
      <c r="AB267" s="286">
        <f t="shared" si="67"/>
        <v>13</v>
      </c>
      <c r="AC267" s="286">
        <f t="shared" si="67"/>
        <v>8</v>
      </c>
      <c r="AD267" s="286">
        <f t="shared" si="67"/>
        <v>1</v>
      </c>
      <c r="AE267" s="287">
        <f t="shared" si="67"/>
        <v>0</v>
      </c>
      <c r="AF267" s="307" t="s">
        <v>0</v>
      </c>
      <c r="AG267" s="308" t="s">
        <v>788</v>
      </c>
      <c r="AH267" s="266"/>
    </row>
    <row r="268" spans="1:34" ht="15.75" customHeight="1">
      <c r="A268" s="289"/>
      <c r="B268" s="296" t="s">
        <v>790</v>
      </c>
      <c r="C268" s="284" t="s">
        <v>158</v>
      </c>
      <c r="D268" s="285">
        <f>J268+K268+L268+M268+N268+O268+P268+Q268+R268+S268+T268+U268+V268+W268+X268+Y268+Z268+AA268+AB268+AC268+AD268+AE268</f>
        <v>17</v>
      </c>
      <c r="E268" s="324" t="s">
        <v>218</v>
      </c>
      <c r="F268" s="324" t="s">
        <v>218</v>
      </c>
      <c r="G268" s="324" t="s">
        <v>218</v>
      </c>
      <c r="H268" s="324" t="s">
        <v>218</v>
      </c>
      <c r="I268" s="324" t="s">
        <v>218</v>
      </c>
      <c r="J268" s="286">
        <f>SUM(E268:I268)</f>
        <v>0</v>
      </c>
      <c r="K268" s="324" t="s">
        <v>218</v>
      </c>
      <c r="L268" s="324" t="s">
        <v>218</v>
      </c>
      <c r="M268" s="324" t="s">
        <v>218</v>
      </c>
      <c r="N268" s="324" t="s">
        <v>218</v>
      </c>
      <c r="O268" s="324" t="s">
        <v>218</v>
      </c>
      <c r="P268" s="324" t="s">
        <v>218</v>
      </c>
      <c r="Q268" s="324" t="s">
        <v>218</v>
      </c>
      <c r="R268" s="324" t="s">
        <v>218</v>
      </c>
      <c r="S268" s="324" t="s">
        <v>218</v>
      </c>
      <c r="T268" s="324" t="s">
        <v>218</v>
      </c>
      <c r="U268" s="324">
        <v>0</v>
      </c>
      <c r="V268" s="324">
        <v>0</v>
      </c>
      <c r="W268" s="324">
        <v>0</v>
      </c>
      <c r="X268" s="324">
        <v>1</v>
      </c>
      <c r="Y268" s="324">
        <v>4</v>
      </c>
      <c r="Z268" s="324">
        <v>6</v>
      </c>
      <c r="AA268" s="324">
        <v>3</v>
      </c>
      <c r="AB268" s="324">
        <v>2</v>
      </c>
      <c r="AC268" s="324">
        <v>0</v>
      </c>
      <c r="AD268" s="324">
        <v>1</v>
      </c>
      <c r="AE268" s="324" t="s">
        <v>218</v>
      </c>
      <c r="AF268" s="307" t="s">
        <v>158</v>
      </c>
      <c r="AG268" s="308"/>
      <c r="AH268" s="266"/>
    </row>
    <row r="269" spans="1:34" ht="15.75" customHeight="1">
      <c r="A269" s="289"/>
      <c r="B269" s="290"/>
      <c r="C269" s="284" t="s">
        <v>159</v>
      </c>
      <c r="D269" s="285">
        <f>J269+K269+L269+M269+N269+O269+P269+Q269+R269+S269+T269+U269+V269+W269+X269+Y269+Z269+AA269+AB269+AC269+AD269+AE269</f>
        <v>46</v>
      </c>
      <c r="E269" s="324" t="s">
        <v>218</v>
      </c>
      <c r="F269" s="324" t="s">
        <v>218</v>
      </c>
      <c r="G269" s="324" t="s">
        <v>218</v>
      </c>
      <c r="H269" s="324" t="s">
        <v>218</v>
      </c>
      <c r="I269" s="324" t="s">
        <v>218</v>
      </c>
      <c r="J269" s="286">
        <f>SUM(E269:I269)</f>
        <v>0</v>
      </c>
      <c r="K269" s="324" t="s">
        <v>218</v>
      </c>
      <c r="L269" s="324" t="s">
        <v>218</v>
      </c>
      <c r="M269" s="324" t="s">
        <v>218</v>
      </c>
      <c r="N269" s="324" t="s">
        <v>218</v>
      </c>
      <c r="O269" s="324" t="s">
        <v>218</v>
      </c>
      <c r="P269" s="324" t="s">
        <v>218</v>
      </c>
      <c r="Q269" s="324" t="s">
        <v>218</v>
      </c>
      <c r="R269" s="324" t="s">
        <v>218</v>
      </c>
      <c r="S269" s="324" t="s">
        <v>218</v>
      </c>
      <c r="T269" s="324">
        <v>0</v>
      </c>
      <c r="U269" s="324">
        <v>0</v>
      </c>
      <c r="V269" s="324">
        <v>0</v>
      </c>
      <c r="W269" s="324">
        <v>2</v>
      </c>
      <c r="X269" s="324">
        <v>1</v>
      </c>
      <c r="Y269" s="324">
        <v>2</v>
      </c>
      <c r="Z269" s="324">
        <v>8</v>
      </c>
      <c r="AA269" s="324">
        <v>14</v>
      </c>
      <c r="AB269" s="324">
        <v>11</v>
      </c>
      <c r="AC269" s="324">
        <v>8</v>
      </c>
      <c r="AD269" s="324">
        <v>0</v>
      </c>
      <c r="AE269" s="324" t="s">
        <v>218</v>
      </c>
      <c r="AF269" s="307" t="s">
        <v>159</v>
      </c>
      <c r="AG269" s="308"/>
      <c r="AH269" s="266"/>
    </row>
    <row r="270" spans="1:34" ht="8.25" customHeight="1">
      <c r="A270" s="289"/>
      <c r="B270" s="290"/>
      <c r="C270" s="291"/>
      <c r="D270" s="285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7"/>
      <c r="AF270" s="307"/>
      <c r="AG270" s="308"/>
      <c r="AH270" s="266"/>
    </row>
    <row r="271" spans="1:34" ht="15.75" customHeight="1">
      <c r="A271" s="295" t="s">
        <v>791</v>
      </c>
      <c r="B271" s="296" t="s">
        <v>792</v>
      </c>
      <c r="C271" s="284" t="s">
        <v>0</v>
      </c>
      <c r="D271" s="285">
        <f>J271+K271+L271+M271+N271+O271+P271+Q271+R271+S271+T271+U271+V271+W271+X271+Y271+Z271+AA271+AB271+AC271+AD271+AE271</f>
        <v>26</v>
      </c>
      <c r="E271" s="286">
        <f aca="true" t="shared" si="68" ref="E271:AE271">E272+E273</f>
        <v>0</v>
      </c>
      <c r="F271" s="286">
        <f t="shared" si="68"/>
        <v>0</v>
      </c>
      <c r="G271" s="286">
        <f t="shared" si="68"/>
        <v>0</v>
      </c>
      <c r="H271" s="286">
        <f t="shared" si="68"/>
        <v>0</v>
      </c>
      <c r="I271" s="286">
        <f t="shared" si="68"/>
        <v>1</v>
      </c>
      <c r="J271" s="286">
        <f t="shared" si="68"/>
        <v>1</v>
      </c>
      <c r="K271" s="286">
        <f t="shared" si="68"/>
        <v>0</v>
      </c>
      <c r="L271" s="286">
        <f t="shared" si="68"/>
        <v>0</v>
      </c>
      <c r="M271" s="286">
        <f t="shared" si="68"/>
        <v>0</v>
      </c>
      <c r="N271" s="286">
        <f t="shared" si="68"/>
        <v>0</v>
      </c>
      <c r="O271" s="286">
        <f t="shared" si="68"/>
        <v>0</v>
      </c>
      <c r="P271" s="286">
        <f t="shared" si="68"/>
        <v>0</v>
      </c>
      <c r="Q271" s="286">
        <f t="shared" si="68"/>
        <v>0</v>
      </c>
      <c r="R271" s="286">
        <f t="shared" si="68"/>
        <v>1</v>
      </c>
      <c r="S271" s="286">
        <f t="shared" si="68"/>
        <v>1</v>
      </c>
      <c r="T271" s="286">
        <f t="shared" si="68"/>
        <v>1</v>
      </c>
      <c r="U271" s="286">
        <f t="shared" si="68"/>
        <v>1</v>
      </c>
      <c r="V271" s="286">
        <f t="shared" si="68"/>
        <v>2</v>
      </c>
      <c r="W271" s="286">
        <f t="shared" si="68"/>
        <v>2</v>
      </c>
      <c r="X271" s="286">
        <f t="shared" si="68"/>
        <v>1</v>
      </c>
      <c r="Y271" s="286">
        <f t="shared" si="68"/>
        <v>5</v>
      </c>
      <c r="Z271" s="286">
        <f t="shared" si="68"/>
        <v>3</v>
      </c>
      <c r="AA271" s="286">
        <f t="shared" si="68"/>
        <v>3</v>
      </c>
      <c r="AB271" s="286">
        <f t="shared" si="68"/>
        <v>2</v>
      </c>
      <c r="AC271" s="286">
        <f t="shared" si="68"/>
        <v>3</v>
      </c>
      <c r="AD271" s="286">
        <f t="shared" si="68"/>
        <v>0</v>
      </c>
      <c r="AE271" s="287">
        <f t="shared" si="68"/>
        <v>0</v>
      </c>
      <c r="AF271" s="307" t="s">
        <v>0</v>
      </c>
      <c r="AG271" s="308" t="s">
        <v>791</v>
      </c>
      <c r="AH271" s="266"/>
    </row>
    <row r="272" spans="1:34" ht="15.75" customHeight="1">
      <c r="A272" s="289"/>
      <c r="B272" s="290"/>
      <c r="C272" s="284" t="s">
        <v>158</v>
      </c>
      <c r="D272" s="285">
        <f>J272+K272+L272+M272+N272+O272+P272+Q272+R272+S272+T272+U272+V272+W272+X272+Y272+Z272+AA272+AB272+AC272+AD272+AE272</f>
        <v>17</v>
      </c>
      <c r="E272" s="324" t="s">
        <v>218</v>
      </c>
      <c r="F272" s="324" t="s">
        <v>218</v>
      </c>
      <c r="G272" s="324" t="s">
        <v>218</v>
      </c>
      <c r="H272" s="324" t="s">
        <v>218</v>
      </c>
      <c r="I272" s="324">
        <v>1</v>
      </c>
      <c r="J272" s="286">
        <f>SUM(E272:I272)</f>
        <v>1</v>
      </c>
      <c r="K272" s="324" t="s">
        <v>218</v>
      </c>
      <c r="L272" s="324" t="s">
        <v>218</v>
      </c>
      <c r="M272" s="324" t="s">
        <v>218</v>
      </c>
      <c r="N272" s="324" t="s">
        <v>218</v>
      </c>
      <c r="O272" s="324">
        <v>0</v>
      </c>
      <c r="P272" s="324">
        <v>0</v>
      </c>
      <c r="Q272" s="324">
        <v>0</v>
      </c>
      <c r="R272" s="324">
        <v>1</v>
      </c>
      <c r="S272" s="324">
        <v>1</v>
      </c>
      <c r="T272" s="324">
        <v>1</v>
      </c>
      <c r="U272" s="324">
        <v>0</v>
      </c>
      <c r="V272" s="324">
        <v>1</v>
      </c>
      <c r="W272" s="324">
        <v>1</v>
      </c>
      <c r="X272" s="324">
        <v>1</v>
      </c>
      <c r="Y272" s="324">
        <v>4</v>
      </c>
      <c r="Z272" s="324">
        <v>3</v>
      </c>
      <c r="AA272" s="324">
        <v>1</v>
      </c>
      <c r="AB272" s="324">
        <v>1</v>
      </c>
      <c r="AC272" s="324">
        <v>1</v>
      </c>
      <c r="AD272" s="324">
        <v>0</v>
      </c>
      <c r="AE272" s="324">
        <v>0</v>
      </c>
      <c r="AF272" s="307" t="s">
        <v>158</v>
      </c>
      <c r="AG272" s="308"/>
      <c r="AH272" s="266"/>
    </row>
    <row r="273" spans="1:34" ht="15.75" customHeight="1">
      <c r="A273" s="289"/>
      <c r="B273" s="290"/>
      <c r="C273" s="284" t="s">
        <v>159</v>
      </c>
      <c r="D273" s="285">
        <f>J273+K273+L273+M273+N273+O273+P273+Q273+R273+S273+T273+U273+V273+W273+X273+Y273+Z273+AA273+AB273+AC273+AD273+AE273</f>
        <v>9</v>
      </c>
      <c r="E273" s="324" t="s">
        <v>218</v>
      </c>
      <c r="F273" s="324" t="s">
        <v>218</v>
      </c>
      <c r="G273" s="324" t="s">
        <v>218</v>
      </c>
      <c r="H273" s="324" t="s">
        <v>218</v>
      </c>
      <c r="I273" s="324" t="s">
        <v>218</v>
      </c>
      <c r="J273" s="286">
        <f>SUM(E273:I273)</f>
        <v>0</v>
      </c>
      <c r="K273" s="324" t="s">
        <v>218</v>
      </c>
      <c r="L273" s="324" t="s">
        <v>218</v>
      </c>
      <c r="M273" s="324" t="s">
        <v>218</v>
      </c>
      <c r="N273" s="324" t="s">
        <v>218</v>
      </c>
      <c r="O273" s="324">
        <v>0</v>
      </c>
      <c r="P273" s="324">
        <v>0</v>
      </c>
      <c r="Q273" s="324">
        <v>0</v>
      </c>
      <c r="R273" s="324">
        <v>0</v>
      </c>
      <c r="S273" s="324">
        <v>0</v>
      </c>
      <c r="T273" s="324">
        <v>0</v>
      </c>
      <c r="U273" s="324">
        <v>1</v>
      </c>
      <c r="V273" s="324">
        <v>1</v>
      </c>
      <c r="W273" s="324">
        <v>1</v>
      </c>
      <c r="X273" s="324">
        <v>0</v>
      </c>
      <c r="Y273" s="324">
        <v>1</v>
      </c>
      <c r="Z273" s="324">
        <v>0</v>
      </c>
      <c r="AA273" s="324">
        <v>2</v>
      </c>
      <c r="AB273" s="324">
        <v>1</v>
      </c>
      <c r="AC273" s="324">
        <v>2</v>
      </c>
      <c r="AD273" s="324">
        <v>0</v>
      </c>
      <c r="AE273" s="324">
        <v>0</v>
      </c>
      <c r="AF273" s="307" t="s">
        <v>159</v>
      </c>
      <c r="AG273" s="308"/>
      <c r="AH273" s="266"/>
    </row>
    <row r="274" spans="1:34" ht="8.25" customHeight="1">
      <c r="A274" s="289"/>
      <c r="B274" s="290"/>
      <c r="C274" s="291"/>
      <c r="D274" s="285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7"/>
      <c r="AF274" s="307"/>
      <c r="AG274" s="308"/>
      <c r="AH274" s="266"/>
    </row>
    <row r="275" spans="1:34" ht="15.75" customHeight="1">
      <c r="A275" s="295" t="s">
        <v>793</v>
      </c>
      <c r="B275" s="296" t="s">
        <v>794</v>
      </c>
      <c r="C275" s="284" t="s">
        <v>0</v>
      </c>
      <c r="D275" s="285">
        <f>J275+K275+L275+M275+N275+O275+P275+Q275+R275+S275+T275+U275+V275+W275+X275+Y275+Z275+AA275+AB275+AC275+AD275+AE275</f>
        <v>153</v>
      </c>
      <c r="E275" s="286">
        <f aca="true" t="shared" si="69" ref="E275:AE275">E276+E277</f>
        <v>0</v>
      </c>
      <c r="F275" s="286">
        <f t="shared" si="69"/>
        <v>0</v>
      </c>
      <c r="G275" s="286">
        <f t="shared" si="69"/>
        <v>0</v>
      </c>
      <c r="H275" s="286">
        <f t="shared" si="69"/>
        <v>0</v>
      </c>
      <c r="I275" s="286">
        <f t="shared" si="69"/>
        <v>0</v>
      </c>
      <c r="J275" s="286">
        <f t="shared" si="69"/>
        <v>0</v>
      </c>
      <c r="K275" s="286">
        <f t="shared" si="69"/>
        <v>1</v>
      </c>
      <c r="L275" s="286">
        <f t="shared" si="69"/>
        <v>0</v>
      </c>
      <c r="M275" s="286">
        <f t="shared" si="69"/>
        <v>0</v>
      </c>
      <c r="N275" s="286">
        <f t="shared" si="69"/>
        <v>1</v>
      </c>
      <c r="O275" s="286">
        <f t="shared" si="69"/>
        <v>0</v>
      </c>
      <c r="P275" s="286">
        <f t="shared" si="69"/>
        <v>2</v>
      </c>
      <c r="Q275" s="286">
        <f t="shared" si="69"/>
        <v>1</v>
      </c>
      <c r="R275" s="286">
        <f t="shared" si="69"/>
        <v>1</v>
      </c>
      <c r="S275" s="286">
        <f t="shared" si="69"/>
        <v>1</v>
      </c>
      <c r="T275" s="286">
        <f t="shared" si="69"/>
        <v>0</v>
      </c>
      <c r="U275" s="286">
        <f t="shared" si="69"/>
        <v>0</v>
      </c>
      <c r="V275" s="286">
        <f t="shared" si="69"/>
        <v>3</v>
      </c>
      <c r="W275" s="286">
        <f t="shared" si="69"/>
        <v>7</v>
      </c>
      <c r="X275" s="286">
        <f t="shared" si="69"/>
        <v>7</v>
      </c>
      <c r="Y275" s="286">
        <f t="shared" si="69"/>
        <v>19</v>
      </c>
      <c r="Z275" s="286">
        <f t="shared" si="69"/>
        <v>29</v>
      </c>
      <c r="AA275" s="286">
        <f t="shared" si="69"/>
        <v>37</v>
      </c>
      <c r="AB275" s="286">
        <f t="shared" si="69"/>
        <v>30</v>
      </c>
      <c r="AC275" s="286">
        <f t="shared" si="69"/>
        <v>11</v>
      </c>
      <c r="AD275" s="286">
        <f t="shared" si="69"/>
        <v>3</v>
      </c>
      <c r="AE275" s="287">
        <f t="shared" si="69"/>
        <v>0</v>
      </c>
      <c r="AF275" s="307" t="s">
        <v>0</v>
      </c>
      <c r="AG275" s="308" t="s">
        <v>793</v>
      </c>
      <c r="AH275" s="266"/>
    </row>
    <row r="276" spans="1:34" ht="15.75" customHeight="1">
      <c r="A276" s="289"/>
      <c r="B276" s="290"/>
      <c r="C276" s="284" t="s">
        <v>158</v>
      </c>
      <c r="D276" s="285">
        <f>J276+K276+L276+M276+N276+O276+P276+Q276+R276+S276+T276+U276+V276+W276+X276+Y276+Z276+AA276+AB276+AC276+AD276+AE276</f>
        <v>70</v>
      </c>
      <c r="E276" s="324" t="s">
        <v>218</v>
      </c>
      <c r="F276" s="324" t="s">
        <v>218</v>
      </c>
      <c r="G276" s="324" t="s">
        <v>218</v>
      </c>
      <c r="H276" s="324" t="s">
        <v>218</v>
      </c>
      <c r="I276" s="324" t="s">
        <v>218</v>
      </c>
      <c r="J276" s="286">
        <f>SUM(E276:I276)</f>
        <v>0</v>
      </c>
      <c r="K276" s="324">
        <v>1</v>
      </c>
      <c r="L276" s="324">
        <v>0</v>
      </c>
      <c r="M276" s="324">
        <v>0</v>
      </c>
      <c r="N276" s="324">
        <v>1</v>
      </c>
      <c r="O276" s="324">
        <v>0</v>
      </c>
      <c r="P276" s="324">
        <v>2</v>
      </c>
      <c r="Q276" s="324">
        <v>1</v>
      </c>
      <c r="R276" s="324">
        <v>1</v>
      </c>
      <c r="S276" s="324">
        <v>0</v>
      </c>
      <c r="T276" s="324">
        <v>0</v>
      </c>
      <c r="U276" s="324">
        <v>0</v>
      </c>
      <c r="V276" s="324">
        <v>3</v>
      </c>
      <c r="W276" s="324">
        <v>4</v>
      </c>
      <c r="X276" s="324">
        <v>2</v>
      </c>
      <c r="Y276" s="324">
        <v>11</v>
      </c>
      <c r="Z276" s="324">
        <v>15</v>
      </c>
      <c r="AA276" s="324">
        <v>13</v>
      </c>
      <c r="AB276" s="324">
        <v>12</v>
      </c>
      <c r="AC276" s="324">
        <v>3</v>
      </c>
      <c r="AD276" s="324">
        <v>1</v>
      </c>
      <c r="AE276" s="324">
        <v>0</v>
      </c>
      <c r="AF276" s="307" t="s">
        <v>158</v>
      </c>
      <c r="AG276" s="308"/>
      <c r="AH276" s="266"/>
    </row>
    <row r="277" spans="1:34" ht="15.75" customHeight="1">
      <c r="A277" s="289"/>
      <c r="B277" s="290"/>
      <c r="C277" s="284" t="s">
        <v>159</v>
      </c>
      <c r="D277" s="285">
        <f>J277+K277+L277+M277+N277+O277+P277+Q277+R277+S277+T277+U277+V277+W277+X277+Y277+Z277+AA277+AB277+AC277+AD277+AE277</f>
        <v>83</v>
      </c>
      <c r="E277" s="324" t="s">
        <v>218</v>
      </c>
      <c r="F277" s="324" t="s">
        <v>218</v>
      </c>
      <c r="G277" s="324" t="s">
        <v>218</v>
      </c>
      <c r="H277" s="324" t="s">
        <v>218</v>
      </c>
      <c r="I277" s="324" t="s">
        <v>218</v>
      </c>
      <c r="J277" s="286">
        <f>SUM(E277:I277)</f>
        <v>0</v>
      </c>
      <c r="K277" s="324">
        <v>0</v>
      </c>
      <c r="L277" s="324">
        <v>0</v>
      </c>
      <c r="M277" s="324">
        <v>0</v>
      </c>
      <c r="N277" s="324">
        <v>0</v>
      </c>
      <c r="O277" s="324">
        <v>0</v>
      </c>
      <c r="P277" s="324">
        <v>0</v>
      </c>
      <c r="Q277" s="324">
        <v>0</v>
      </c>
      <c r="R277" s="324">
        <v>0</v>
      </c>
      <c r="S277" s="324">
        <v>1</v>
      </c>
      <c r="T277" s="324">
        <v>0</v>
      </c>
      <c r="U277" s="324">
        <v>0</v>
      </c>
      <c r="V277" s="324">
        <v>0</v>
      </c>
      <c r="W277" s="324">
        <v>3</v>
      </c>
      <c r="X277" s="324">
        <v>5</v>
      </c>
      <c r="Y277" s="324">
        <v>8</v>
      </c>
      <c r="Z277" s="324">
        <v>14</v>
      </c>
      <c r="AA277" s="324">
        <v>24</v>
      </c>
      <c r="AB277" s="324">
        <v>18</v>
      </c>
      <c r="AC277" s="324">
        <v>8</v>
      </c>
      <c r="AD277" s="324">
        <v>2</v>
      </c>
      <c r="AE277" s="324">
        <v>0</v>
      </c>
      <c r="AF277" s="307" t="s">
        <v>159</v>
      </c>
      <c r="AG277" s="308"/>
      <c r="AH277" s="266"/>
    </row>
    <row r="278" spans="1:34" ht="8.25" customHeight="1">
      <c r="A278" s="289"/>
      <c r="B278" s="290"/>
      <c r="C278" s="291"/>
      <c r="D278" s="285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7"/>
      <c r="AF278" s="307"/>
      <c r="AG278" s="308"/>
      <c r="AH278" s="266"/>
    </row>
    <row r="279" spans="1:34" ht="15.75" customHeight="1">
      <c r="A279" s="295" t="s">
        <v>795</v>
      </c>
      <c r="B279" s="296" t="s">
        <v>796</v>
      </c>
      <c r="C279" s="284" t="s">
        <v>0</v>
      </c>
      <c r="D279" s="285">
        <f>J279+K279+L279+M279+N279+O279+P279+Q279+R279+S279+T279+U279+V279+W279+X279+Y279+Z279+AA279+AB279+AC279+AD279+AE279</f>
        <v>401</v>
      </c>
      <c r="E279" s="286">
        <f aca="true" t="shared" si="70" ref="E279:AE279">E280+E281</f>
        <v>0</v>
      </c>
      <c r="F279" s="286">
        <f t="shared" si="70"/>
        <v>0</v>
      </c>
      <c r="G279" s="286">
        <f t="shared" si="70"/>
        <v>0</v>
      </c>
      <c r="H279" s="286">
        <f t="shared" si="70"/>
        <v>0</v>
      </c>
      <c r="I279" s="286">
        <f t="shared" si="70"/>
        <v>0</v>
      </c>
      <c r="J279" s="286">
        <f t="shared" si="70"/>
        <v>0</v>
      </c>
      <c r="K279" s="286">
        <f t="shared" si="70"/>
        <v>0</v>
      </c>
      <c r="L279" s="286">
        <f t="shared" si="70"/>
        <v>0</v>
      </c>
      <c r="M279" s="286">
        <f t="shared" si="70"/>
        <v>0</v>
      </c>
      <c r="N279" s="286">
        <f t="shared" si="70"/>
        <v>0</v>
      </c>
      <c r="O279" s="286">
        <f t="shared" si="70"/>
        <v>0</v>
      </c>
      <c r="P279" s="286">
        <f t="shared" si="70"/>
        <v>0</v>
      </c>
      <c r="Q279" s="286">
        <f t="shared" si="70"/>
        <v>0</v>
      </c>
      <c r="R279" s="286">
        <f t="shared" si="70"/>
        <v>2</v>
      </c>
      <c r="S279" s="286">
        <f t="shared" si="70"/>
        <v>1</v>
      </c>
      <c r="T279" s="286">
        <f t="shared" si="70"/>
        <v>3</v>
      </c>
      <c r="U279" s="286">
        <f t="shared" si="70"/>
        <v>4</v>
      </c>
      <c r="V279" s="286">
        <f t="shared" si="70"/>
        <v>9</v>
      </c>
      <c r="W279" s="286">
        <f t="shared" si="70"/>
        <v>10</v>
      </c>
      <c r="X279" s="286">
        <f t="shared" si="70"/>
        <v>18</v>
      </c>
      <c r="Y279" s="286">
        <f t="shared" si="70"/>
        <v>30</v>
      </c>
      <c r="Z279" s="286">
        <f t="shared" si="70"/>
        <v>58</v>
      </c>
      <c r="AA279" s="286">
        <f t="shared" si="70"/>
        <v>87</v>
      </c>
      <c r="AB279" s="286">
        <f t="shared" si="70"/>
        <v>84</v>
      </c>
      <c r="AC279" s="286">
        <f t="shared" si="70"/>
        <v>71</v>
      </c>
      <c r="AD279" s="286">
        <f t="shared" si="70"/>
        <v>24</v>
      </c>
      <c r="AE279" s="287">
        <f t="shared" si="70"/>
        <v>0</v>
      </c>
      <c r="AF279" s="307" t="s">
        <v>0</v>
      </c>
      <c r="AG279" s="308" t="s">
        <v>795</v>
      </c>
      <c r="AH279" s="266"/>
    </row>
    <row r="280" spans="1:34" ht="15.75" customHeight="1">
      <c r="A280" s="289"/>
      <c r="B280" s="290"/>
      <c r="C280" s="284" t="s">
        <v>158</v>
      </c>
      <c r="D280" s="285">
        <f>J280+K280+L280+M280+N280+O280+P280+Q280+R280+S280+T280+U280+V280+W280+X280+Y280+Z280+AA280+AB280+AC280+AD280+AE280</f>
        <v>121</v>
      </c>
      <c r="E280" s="324" t="s">
        <v>218</v>
      </c>
      <c r="F280" s="324" t="s">
        <v>218</v>
      </c>
      <c r="G280" s="324" t="s">
        <v>218</v>
      </c>
      <c r="H280" s="324" t="s">
        <v>218</v>
      </c>
      <c r="I280" s="324" t="s">
        <v>218</v>
      </c>
      <c r="J280" s="286">
        <f>SUM(E280:I280)</f>
        <v>0</v>
      </c>
      <c r="K280" s="324" t="s">
        <v>218</v>
      </c>
      <c r="L280" s="324" t="s">
        <v>218</v>
      </c>
      <c r="M280" s="324" t="s">
        <v>218</v>
      </c>
      <c r="N280" s="324" t="s">
        <v>218</v>
      </c>
      <c r="O280" s="324" t="s">
        <v>218</v>
      </c>
      <c r="P280" s="324" t="s">
        <v>218</v>
      </c>
      <c r="Q280" s="324" t="s">
        <v>218</v>
      </c>
      <c r="R280" s="324">
        <v>2</v>
      </c>
      <c r="S280" s="324">
        <v>1</v>
      </c>
      <c r="T280" s="324">
        <v>2</v>
      </c>
      <c r="U280" s="324">
        <v>3</v>
      </c>
      <c r="V280" s="324">
        <v>7</v>
      </c>
      <c r="W280" s="324">
        <v>7</v>
      </c>
      <c r="X280" s="324">
        <v>8</v>
      </c>
      <c r="Y280" s="324">
        <v>12</v>
      </c>
      <c r="Z280" s="324">
        <v>27</v>
      </c>
      <c r="AA280" s="324">
        <v>25</v>
      </c>
      <c r="AB280" s="324">
        <v>21</v>
      </c>
      <c r="AC280" s="324">
        <v>2</v>
      </c>
      <c r="AD280" s="324">
        <v>4</v>
      </c>
      <c r="AE280" s="324" t="s">
        <v>218</v>
      </c>
      <c r="AF280" s="307" t="s">
        <v>158</v>
      </c>
      <c r="AG280" s="308"/>
      <c r="AH280" s="266"/>
    </row>
    <row r="281" spans="1:34" ht="15.75" customHeight="1">
      <c r="A281" s="289"/>
      <c r="B281" s="290"/>
      <c r="C281" s="284" t="s">
        <v>159</v>
      </c>
      <c r="D281" s="285">
        <f>J281+K281+L281+M281+N281+O281+P281+Q281+R281+S281+T281+U281+V281+W281+X281+Y281+Z281+AA281+AB281+AC281+AD281+AE281</f>
        <v>280</v>
      </c>
      <c r="E281" s="324" t="s">
        <v>218</v>
      </c>
      <c r="F281" s="324" t="s">
        <v>218</v>
      </c>
      <c r="G281" s="324" t="s">
        <v>218</v>
      </c>
      <c r="H281" s="324" t="s">
        <v>218</v>
      </c>
      <c r="I281" s="324" t="s">
        <v>218</v>
      </c>
      <c r="J281" s="286">
        <f>SUM(E281:I281)</f>
        <v>0</v>
      </c>
      <c r="K281" s="324" t="s">
        <v>218</v>
      </c>
      <c r="L281" s="324" t="s">
        <v>218</v>
      </c>
      <c r="M281" s="324">
        <v>0</v>
      </c>
      <c r="N281" s="324" t="s">
        <v>218</v>
      </c>
      <c r="O281" s="324" t="s">
        <v>218</v>
      </c>
      <c r="P281" s="324" t="s">
        <v>218</v>
      </c>
      <c r="Q281" s="324" t="s">
        <v>218</v>
      </c>
      <c r="R281" s="324" t="s">
        <v>218</v>
      </c>
      <c r="S281" s="324" t="s">
        <v>218</v>
      </c>
      <c r="T281" s="324">
        <v>1</v>
      </c>
      <c r="U281" s="324">
        <v>1</v>
      </c>
      <c r="V281" s="324">
        <v>2</v>
      </c>
      <c r="W281" s="324">
        <v>3</v>
      </c>
      <c r="X281" s="324">
        <v>10</v>
      </c>
      <c r="Y281" s="324">
        <v>18</v>
      </c>
      <c r="Z281" s="324">
        <v>31</v>
      </c>
      <c r="AA281" s="324">
        <v>62</v>
      </c>
      <c r="AB281" s="324">
        <v>63</v>
      </c>
      <c r="AC281" s="324">
        <v>69</v>
      </c>
      <c r="AD281" s="324">
        <v>20</v>
      </c>
      <c r="AE281" s="324">
        <v>0</v>
      </c>
      <c r="AF281" s="307" t="s">
        <v>159</v>
      </c>
      <c r="AG281" s="308"/>
      <c r="AH281" s="266"/>
    </row>
    <row r="282" spans="1:34" ht="8.25" customHeight="1">
      <c r="A282" s="289"/>
      <c r="B282" s="290"/>
      <c r="C282" s="291"/>
      <c r="D282" s="285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7"/>
      <c r="AF282" s="307"/>
      <c r="AG282" s="308"/>
      <c r="AH282" s="266"/>
    </row>
    <row r="283" spans="1:34" ht="15.75" customHeight="1">
      <c r="A283" s="295" t="s">
        <v>797</v>
      </c>
      <c r="B283" s="296" t="s">
        <v>798</v>
      </c>
      <c r="C283" s="284" t="s">
        <v>0</v>
      </c>
      <c r="D283" s="285">
        <f>J283+K283+L283+M283+N283+O283+P283+Q283+R283+S283+T283+U283+V283+W283+X283+Y283+Z283+AA283+AB283+AC283+AD283+AE283</f>
        <v>38</v>
      </c>
      <c r="E283" s="286">
        <f aca="true" t="shared" si="71" ref="E283:AE283">E284+E285</f>
        <v>0</v>
      </c>
      <c r="F283" s="286">
        <f t="shared" si="71"/>
        <v>0</v>
      </c>
      <c r="G283" s="286">
        <f t="shared" si="71"/>
        <v>1</v>
      </c>
      <c r="H283" s="286">
        <f t="shared" si="71"/>
        <v>0</v>
      </c>
      <c r="I283" s="286">
        <f t="shared" si="71"/>
        <v>0</v>
      </c>
      <c r="J283" s="286">
        <f t="shared" si="71"/>
        <v>1</v>
      </c>
      <c r="K283" s="286">
        <f t="shared" si="71"/>
        <v>1</v>
      </c>
      <c r="L283" s="286">
        <f t="shared" si="71"/>
        <v>0</v>
      </c>
      <c r="M283" s="286">
        <f t="shared" si="71"/>
        <v>0</v>
      </c>
      <c r="N283" s="286">
        <f t="shared" si="71"/>
        <v>0</v>
      </c>
      <c r="O283" s="286">
        <f t="shared" si="71"/>
        <v>0</v>
      </c>
      <c r="P283" s="286">
        <f t="shared" si="71"/>
        <v>0</v>
      </c>
      <c r="Q283" s="286">
        <f t="shared" si="71"/>
        <v>0</v>
      </c>
      <c r="R283" s="286">
        <f t="shared" si="71"/>
        <v>1</v>
      </c>
      <c r="S283" s="286">
        <f t="shared" si="71"/>
        <v>0</v>
      </c>
      <c r="T283" s="286">
        <f t="shared" si="71"/>
        <v>0</v>
      </c>
      <c r="U283" s="286">
        <f t="shared" si="71"/>
        <v>1</v>
      </c>
      <c r="V283" s="286">
        <f t="shared" si="71"/>
        <v>0</v>
      </c>
      <c r="W283" s="286">
        <f t="shared" si="71"/>
        <v>3</v>
      </c>
      <c r="X283" s="286">
        <f t="shared" si="71"/>
        <v>5</v>
      </c>
      <c r="Y283" s="286">
        <f t="shared" si="71"/>
        <v>5</v>
      </c>
      <c r="Z283" s="286">
        <f t="shared" si="71"/>
        <v>7</v>
      </c>
      <c r="AA283" s="286">
        <f t="shared" si="71"/>
        <v>9</v>
      </c>
      <c r="AB283" s="286">
        <f t="shared" si="71"/>
        <v>5</v>
      </c>
      <c r="AC283" s="286">
        <f t="shared" si="71"/>
        <v>0</v>
      </c>
      <c r="AD283" s="286">
        <f t="shared" si="71"/>
        <v>0</v>
      </c>
      <c r="AE283" s="287">
        <f t="shared" si="71"/>
        <v>0</v>
      </c>
      <c r="AF283" s="307" t="s">
        <v>0</v>
      </c>
      <c r="AG283" s="308" t="s">
        <v>797</v>
      </c>
      <c r="AH283" s="266"/>
    </row>
    <row r="284" spans="1:34" ht="15.75" customHeight="1">
      <c r="A284" s="289"/>
      <c r="B284" s="290"/>
      <c r="C284" s="284" t="s">
        <v>158</v>
      </c>
      <c r="D284" s="285">
        <f>J284+K284+L284+M284+N284+O284+P284+Q284+R284+S284+T284+U284+V284+W284+X284+Y284+Z284+AA284+AB284+AC284+AD284+AE284</f>
        <v>17</v>
      </c>
      <c r="E284" s="324">
        <v>0</v>
      </c>
      <c r="F284" s="324" t="s">
        <v>218</v>
      </c>
      <c r="G284" s="324">
        <v>1</v>
      </c>
      <c r="H284" s="324" t="s">
        <v>218</v>
      </c>
      <c r="I284" s="324" t="s">
        <v>218</v>
      </c>
      <c r="J284" s="286">
        <f>SUM(E284:I284)</f>
        <v>1</v>
      </c>
      <c r="K284" s="324">
        <v>1</v>
      </c>
      <c r="L284" s="324" t="s">
        <v>218</v>
      </c>
      <c r="M284" s="324" t="s">
        <v>218</v>
      </c>
      <c r="N284" s="324" t="s">
        <v>218</v>
      </c>
      <c r="O284" s="324" t="s">
        <v>218</v>
      </c>
      <c r="P284" s="324" t="s">
        <v>218</v>
      </c>
      <c r="Q284" s="324" t="s">
        <v>218</v>
      </c>
      <c r="R284" s="324">
        <v>1</v>
      </c>
      <c r="S284" s="324">
        <v>0</v>
      </c>
      <c r="T284" s="324">
        <v>0</v>
      </c>
      <c r="U284" s="324">
        <v>1</v>
      </c>
      <c r="V284" s="324">
        <v>0</v>
      </c>
      <c r="W284" s="324">
        <v>2</v>
      </c>
      <c r="X284" s="324">
        <v>3</v>
      </c>
      <c r="Y284" s="324">
        <v>3</v>
      </c>
      <c r="Z284" s="324">
        <v>2</v>
      </c>
      <c r="AA284" s="324">
        <v>3</v>
      </c>
      <c r="AB284" s="324">
        <v>0</v>
      </c>
      <c r="AC284" s="324">
        <v>0</v>
      </c>
      <c r="AD284" s="324">
        <v>0</v>
      </c>
      <c r="AE284" s="324">
        <v>0</v>
      </c>
      <c r="AF284" s="307" t="s">
        <v>158</v>
      </c>
      <c r="AG284" s="308"/>
      <c r="AH284" s="266"/>
    </row>
    <row r="285" spans="1:34" ht="15.75" customHeight="1">
      <c r="A285" s="289"/>
      <c r="B285" s="290"/>
      <c r="C285" s="284" t="s">
        <v>159</v>
      </c>
      <c r="D285" s="285">
        <f>J285+K285+L285+M285+N285+O285+P285+Q285+R285+S285+T285+U285+V285+W285+X285+Y285+Z285+AA285+AB285+AC285+AD285+AE285</f>
        <v>21</v>
      </c>
      <c r="E285" s="324" t="s">
        <v>218</v>
      </c>
      <c r="F285" s="324" t="s">
        <v>218</v>
      </c>
      <c r="G285" s="324" t="s">
        <v>218</v>
      </c>
      <c r="H285" s="324" t="s">
        <v>218</v>
      </c>
      <c r="I285" s="324" t="s">
        <v>218</v>
      </c>
      <c r="J285" s="286">
        <f>SUM(E285:I285)</f>
        <v>0</v>
      </c>
      <c r="K285" s="324" t="s">
        <v>218</v>
      </c>
      <c r="L285" s="324" t="s">
        <v>218</v>
      </c>
      <c r="M285" s="324" t="s">
        <v>218</v>
      </c>
      <c r="N285" s="324" t="s">
        <v>218</v>
      </c>
      <c r="O285" s="324" t="s">
        <v>218</v>
      </c>
      <c r="P285" s="324" t="s">
        <v>218</v>
      </c>
      <c r="Q285" s="324" t="s">
        <v>218</v>
      </c>
      <c r="R285" s="324" t="s">
        <v>218</v>
      </c>
      <c r="S285" s="324">
        <v>0</v>
      </c>
      <c r="T285" s="324">
        <v>0</v>
      </c>
      <c r="U285" s="324">
        <v>0</v>
      </c>
      <c r="V285" s="324">
        <v>0</v>
      </c>
      <c r="W285" s="324">
        <v>1</v>
      </c>
      <c r="X285" s="324">
        <v>2</v>
      </c>
      <c r="Y285" s="324">
        <v>2</v>
      </c>
      <c r="Z285" s="324">
        <v>5</v>
      </c>
      <c r="AA285" s="324">
        <v>6</v>
      </c>
      <c r="AB285" s="324">
        <v>5</v>
      </c>
      <c r="AC285" s="324">
        <v>0</v>
      </c>
      <c r="AD285" s="324">
        <v>0</v>
      </c>
      <c r="AE285" s="324">
        <v>0</v>
      </c>
      <c r="AF285" s="307" t="s">
        <v>159</v>
      </c>
      <c r="AG285" s="308"/>
      <c r="AH285" s="266"/>
    </row>
    <row r="286" spans="1:34" ht="8.25" customHeight="1">
      <c r="A286" s="289"/>
      <c r="B286" s="290"/>
      <c r="C286" s="291"/>
      <c r="D286" s="285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E286" s="287"/>
      <c r="AF286" s="307"/>
      <c r="AG286" s="308"/>
      <c r="AH286" s="266"/>
    </row>
    <row r="287" spans="1:34" ht="15.75" customHeight="1">
      <c r="A287" s="295" t="s">
        <v>799</v>
      </c>
      <c r="B287" s="296" t="s">
        <v>800</v>
      </c>
      <c r="C287" s="284" t="s">
        <v>0</v>
      </c>
      <c r="D287" s="285">
        <f>J287+K287+L287+M287+N287+O287+P287+Q287+R287+S287+T287+U287+V287+W287+X287+Y287+Z287+AA287+AB287+AC287+AD287+AE287</f>
        <v>844</v>
      </c>
      <c r="E287" s="286">
        <f aca="true" t="shared" si="72" ref="E287:AE287">E288+E289</f>
        <v>0</v>
      </c>
      <c r="F287" s="286">
        <f t="shared" si="72"/>
        <v>0</v>
      </c>
      <c r="G287" s="286">
        <f t="shared" si="72"/>
        <v>0</v>
      </c>
      <c r="H287" s="286">
        <f t="shared" si="72"/>
        <v>0</v>
      </c>
      <c r="I287" s="286">
        <f t="shared" si="72"/>
        <v>0</v>
      </c>
      <c r="J287" s="286">
        <f t="shared" si="72"/>
        <v>0</v>
      </c>
      <c r="K287" s="286">
        <f t="shared" si="72"/>
        <v>0</v>
      </c>
      <c r="L287" s="286">
        <f t="shared" si="72"/>
        <v>0</v>
      </c>
      <c r="M287" s="286">
        <f t="shared" si="72"/>
        <v>0</v>
      </c>
      <c r="N287" s="286">
        <f t="shared" si="72"/>
        <v>0</v>
      </c>
      <c r="O287" s="286">
        <f t="shared" si="72"/>
        <v>0</v>
      </c>
      <c r="P287" s="286">
        <f t="shared" si="72"/>
        <v>3</v>
      </c>
      <c r="Q287" s="286">
        <f t="shared" si="72"/>
        <v>6</v>
      </c>
      <c r="R287" s="286">
        <f t="shared" si="72"/>
        <v>8</v>
      </c>
      <c r="S287" s="286">
        <f t="shared" si="72"/>
        <v>11</v>
      </c>
      <c r="T287" s="286">
        <f t="shared" si="72"/>
        <v>16</v>
      </c>
      <c r="U287" s="286">
        <f t="shared" si="72"/>
        <v>34</v>
      </c>
      <c r="V287" s="286">
        <f t="shared" si="72"/>
        <v>42</v>
      </c>
      <c r="W287" s="286">
        <f t="shared" si="72"/>
        <v>52</v>
      </c>
      <c r="X287" s="286">
        <f t="shared" si="72"/>
        <v>57</v>
      </c>
      <c r="Y287" s="286">
        <f t="shared" si="72"/>
        <v>115</v>
      </c>
      <c r="Z287" s="286">
        <f t="shared" si="72"/>
        <v>122</v>
      </c>
      <c r="AA287" s="286">
        <f t="shared" si="72"/>
        <v>159</v>
      </c>
      <c r="AB287" s="286">
        <f t="shared" si="72"/>
        <v>137</v>
      </c>
      <c r="AC287" s="286">
        <f t="shared" si="72"/>
        <v>68</v>
      </c>
      <c r="AD287" s="286">
        <f t="shared" si="72"/>
        <v>14</v>
      </c>
      <c r="AE287" s="287">
        <f t="shared" si="72"/>
        <v>0</v>
      </c>
      <c r="AF287" s="307" t="s">
        <v>0</v>
      </c>
      <c r="AG287" s="308" t="s">
        <v>799</v>
      </c>
      <c r="AH287" s="266"/>
    </row>
    <row r="288" spans="1:34" ht="15.75" customHeight="1">
      <c r="A288" s="289"/>
      <c r="B288" s="290"/>
      <c r="C288" s="284" t="s">
        <v>158</v>
      </c>
      <c r="D288" s="285">
        <f>J288+K288+L288+M288+N288+O288+P288+Q288+R288+S288+T288+U288+V288+W288+X288+Y288+Z288+AA288+AB288+AC288+AD288+AE288</f>
        <v>404</v>
      </c>
      <c r="E288" s="324" t="s">
        <v>218</v>
      </c>
      <c r="F288" s="324" t="s">
        <v>218</v>
      </c>
      <c r="G288" s="324" t="s">
        <v>218</v>
      </c>
      <c r="H288" s="324" t="s">
        <v>218</v>
      </c>
      <c r="I288" s="324" t="s">
        <v>218</v>
      </c>
      <c r="J288" s="286">
        <f>SUM(E288:I288)</f>
        <v>0</v>
      </c>
      <c r="K288" s="324" t="s">
        <v>218</v>
      </c>
      <c r="L288" s="324" t="s">
        <v>218</v>
      </c>
      <c r="M288" s="324">
        <v>0</v>
      </c>
      <c r="N288" s="324">
        <v>0</v>
      </c>
      <c r="O288" s="324">
        <v>0</v>
      </c>
      <c r="P288" s="324">
        <v>2</v>
      </c>
      <c r="Q288" s="324">
        <v>4</v>
      </c>
      <c r="R288" s="324">
        <v>5</v>
      </c>
      <c r="S288" s="324">
        <v>6</v>
      </c>
      <c r="T288" s="324">
        <v>13</v>
      </c>
      <c r="U288" s="324">
        <v>19</v>
      </c>
      <c r="V288" s="324">
        <v>31</v>
      </c>
      <c r="W288" s="324">
        <v>40</v>
      </c>
      <c r="X288" s="324">
        <v>35</v>
      </c>
      <c r="Y288" s="324">
        <v>70</v>
      </c>
      <c r="Z288" s="324">
        <v>54</v>
      </c>
      <c r="AA288" s="324">
        <v>63</v>
      </c>
      <c r="AB288" s="324">
        <v>42</v>
      </c>
      <c r="AC288" s="324">
        <v>18</v>
      </c>
      <c r="AD288" s="324">
        <v>2</v>
      </c>
      <c r="AE288" s="324" t="s">
        <v>218</v>
      </c>
      <c r="AF288" s="307" t="s">
        <v>158</v>
      </c>
      <c r="AG288" s="308"/>
      <c r="AH288" s="266"/>
    </row>
    <row r="289" spans="1:34" ht="15.75" customHeight="1">
      <c r="A289" s="289"/>
      <c r="B289" s="290"/>
      <c r="C289" s="284" t="s">
        <v>159</v>
      </c>
      <c r="D289" s="285">
        <f>J289+K289+L289+M289+N289+O289+P289+Q289+R289+S289+T289+U289+V289+W289+X289+Y289+Z289+AA289+AB289+AC289+AD289+AE289</f>
        <v>440</v>
      </c>
      <c r="E289" s="324" t="s">
        <v>218</v>
      </c>
      <c r="F289" s="324" t="s">
        <v>218</v>
      </c>
      <c r="G289" s="324" t="s">
        <v>218</v>
      </c>
      <c r="H289" s="324" t="s">
        <v>218</v>
      </c>
      <c r="I289" s="324" t="s">
        <v>218</v>
      </c>
      <c r="J289" s="286">
        <f>SUM(E289:I289)</f>
        <v>0</v>
      </c>
      <c r="K289" s="324" t="s">
        <v>218</v>
      </c>
      <c r="L289" s="324" t="s">
        <v>218</v>
      </c>
      <c r="M289" s="324">
        <v>0</v>
      </c>
      <c r="N289" s="324">
        <v>0</v>
      </c>
      <c r="O289" s="324">
        <v>0</v>
      </c>
      <c r="P289" s="324">
        <v>1</v>
      </c>
      <c r="Q289" s="324">
        <v>2</v>
      </c>
      <c r="R289" s="324">
        <v>3</v>
      </c>
      <c r="S289" s="324">
        <v>5</v>
      </c>
      <c r="T289" s="324">
        <v>3</v>
      </c>
      <c r="U289" s="324">
        <v>15</v>
      </c>
      <c r="V289" s="324">
        <v>11</v>
      </c>
      <c r="W289" s="324">
        <v>12</v>
      </c>
      <c r="X289" s="324">
        <v>22</v>
      </c>
      <c r="Y289" s="324">
        <v>45</v>
      </c>
      <c r="Z289" s="324">
        <v>68</v>
      </c>
      <c r="AA289" s="324">
        <v>96</v>
      </c>
      <c r="AB289" s="324">
        <v>95</v>
      </c>
      <c r="AC289" s="324">
        <v>50</v>
      </c>
      <c r="AD289" s="324">
        <v>12</v>
      </c>
      <c r="AE289" s="324" t="s">
        <v>218</v>
      </c>
      <c r="AF289" s="307" t="s">
        <v>159</v>
      </c>
      <c r="AG289" s="308"/>
      <c r="AH289" s="266"/>
    </row>
    <row r="290" spans="1:34" ht="8.25" customHeight="1">
      <c r="A290" s="289"/>
      <c r="B290" s="290"/>
      <c r="C290" s="291"/>
      <c r="D290" s="285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286"/>
      <c r="AD290" s="286"/>
      <c r="AE290" s="287"/>
      <c r="AF290" s="307"/>
      <c r="AG290" s="308"/>
      <c r="AH290" s="266"/>
    </row>
    <row r="291" spans="1:34" ht="15.75" customHeight="1">
      <c r="A291" s="295" t="s">
        <v>801</v>
      </c>
      <c r="B291" s="296" t="s">
        <v>802</v>
      </c>
      <c r="C291" s="284" t="s">
        <v>0</v>
      </c>
      <c r="D291" s="285">
        <f>J291+K291+L291+M291+N291+O291+P291+Q291+R291+S291+T291+U291+V291+W291+X291+Y291+Z291+AA291+AB291+AC291+AD291+AE291</f>
        <v>113</v>
      </c>
      <c r="E291" s="286">
        <f aca="true" t="shared" si="73" ref="E291:AE291">E292+E293</f>
        <v>0</v>
      </c>
      <c r="F291" s="286">
        <f t="shared" si="73"/>
        <v>0</v>
      </c>
      <c r="G291" s="286">
        <f t="shared" si="73"/>
        <v>0</v>
      </c>
      <c r="H291" s="286">
        <f t="shared" si="73"/>
        <v>0</v>
      </c>
      <c r="I291" s="286">
        <f t="shared" si="73"/>
        <v>0</v>
      </c>
      <c r="J291" s="286">
        <f t="shared" si="73"/>
        <v>0</v>
      </c>
      <c r="K291" s="286">
        <f t="shared" si="73"/>
        <v>0</v>
      </c>
      <c r="L291" s="286">
        <f t="shared" si="73"/>
        <v>0</v>
      </c>
      <c r="M291" s="286">
        <f t="shared" si="73"/>
        <v>0</v>
      </c>
      <c r="N291" s="286">
        <f t="shared" si="73"/>
        <v>0</v>
      </c>
      <c r="O291" s="286">
        <f t="shared" si="73"/>
        <v>0</v>
      </c>
      <c r="P291" s="286">
        <f t="shared" si="73"/>
        <v>2</v>
      </c>
      <c r="Q291" s="286">
        <f t="shared" si="73"/>
        <v>4</v>
      </c>
      <c r="R291" s="286">
        <f t="shared" si="73"/>
        <v>5</v>
      </c>
      <c r="S291" s="286">
        <f t="shared" si="73"/>
        <v>6</v>
      </c>
      <c r="T291" s="286">
        <f t="shared" si="73"/>
        <v>8</v>
      </c>
      <c r="U291" s="286">
        <f t="shared" si="73"/>
        <v>9</v>
      </c>
      <c r="V291" s="286">
        <f t="shared" si="73"/>
        <v>15</v>
      </c>
      <c r="W291" s="286">
        <f t="shared" si="73"/>
        <v>12</v>
      </c>
      <c r="X291" s="286">
        <f t="shared" si="73"/>
        <v>11</v>
      </c>
      <c r="Y291" s="286">
        <f t="shared" si="73"/>
        <v>11</v>
      </c>
      <c r="Z291" s="286">
        <f t="shared" si="73"/>
        <v>10</v>
      </c>
      <c r="AA291" s="286">
        <f t="shared" si="73"/>
        <v>6</v>
      </c>
      <c r="AB291" s="286">
        <f t="shared" si="73"/>
        <v>12</v>
      </c>
      <c r="AC291" s="286">
        <f t="shared" si="73"/>
        <v>2</v>
      </c>
      <c r="AD291" s="286">
        <f t="shared" si="73"/>
        <v>0</v>
      </c>
      <c r="AE291" s="287">
        <f t="shared" si="73"/>
        <v>0</v>
      </c>
      <c r="AF291" s="307" t="s">
        <v>0</v>
      </c>
      <c r="AG291" s="308" t="s">
        <v>801</v>
      </c>
      <c r="AH291" s="266"/>
    </row>
    <row r="292" spans="1:34" ht="15.75" customHeight="1">
      <c r="A292" s="289"/>
      <c r="B292" s="290"/>
      <c r="C292" s="284" t="s">
        <v>158</v>
      </c>
      <c r="D292" s="285">
        <f>J292+K292+L292+M292+N292+O292+P292+Q292+R292+S292+T292+U292+V292+W292+X292+Y292+Z292+AA292+AB292+AC292+AD292+AE292</f>
        <v>39</v>
      </c>
      <c r="E292" s="324" t="s">
        <v>218</v>
      </c>
      <c r="F292" s="324" t="s">
        <v>218</v>
      </c>
      <c r="G292" s="324" t="s">
        <v>218</v>
      </c>
      <c r="H292" s="324" t="s">
        <v>218</v>
      </c>
      <c r="I292" s="324" t="s">
        <v>218</v>
      </c>
      <c r="J292" s="286">
        <f>SUM(E292:I292)</f>
        <v>0</v>
      </c>
      <c r="K292" s="324" t="s">
        <v>218</v>
      </c>
      <c r="L292" s="324" t="s">
        <v>218</v>
      </c>
      <c r="M292" s="324">
        <v>0</v>
      </c>
      <c r="N292" s="324">
        <v>0</v>
      </c>
      <c r="O292" s="324">
        <v>0</v>
      </c>
      <c r="P292" s="324">
        <v>1</v>
      </c>
      <c r="Q292" s="324">
        <v>3</v>
      </c>
      <c r="R292" s="324">
        <v>2</v>
      </c>
      <c r="S292" s="324">
        <v>3</v>
      </c>
      <c r="T292" s="324">
        <v>6</v>
      </c>
      <c r="U292" s="324">
        <v>4</v>
      </c>
      <c r="V292" s="324">
        <v>8</v>
      </c>
      <c r="W292" s="324">
        <v>3</v>
      </c>
      <c r="X292" s="324">
        <v>5</v>
      </c>
      <c r="Y292" s="324">
        <v>4</v>
      </c>
      <c r="Z292" s="324">
        <v>0</v>
      </c>
      <c r="AA292" s="324">
        <v>0</v>
      </c>
      <c r="AB292" s="324">
        <v>0</v>
      </c>
      <c r="AC292" s="324">
        <v>0</v>
      </c>
      <c r="AD292" s="324" t="s">
        <v>218</v>
      </c>
      <c r="AE292" s="324" t="s">
        <v>218</v>
      </c>
      <c r="AF292" s="307" t="s">
        <v>158</v>
      </c>
      <c r="AG292" s="308"/>
      <c r="AH292" s="266"/>
    </row>
    <row r="293" spans="1:34" ht="15.75" customHeight="1">
      <c r="A293" s="289"/>
      <c r="B293" s="290"/>
      <c r="C293" s="284" t="s">
        <v>159</v>
      </c>
      <c r="D293" s="285">
        <f>J293+K293+L293+M293+N293+O293+P293+Q293+R293+S293+T293+U293+V293+W293+X293+Y293+Z293+AA293+AB293+AC293+AD293+AE293</f>
        <v>74</v>
      </c>
      <c r="E293" s="324" t="s">
        <v>218</v>
      </c>
      <c r="F293" s="324" t="s">
        <v>218</v>
      </c>
      <c r="G293" s="324" t="s">
        <v>218</v>
      </c>
      <c r="H293" s="324" t="s">
        <v>218</v>
      </c>
      <c r="I293" s="324" t="s">
        <v>218</v>
      </c>
      <c r="J293" s="286">
        <f>SUM(E293:I293)</f>
        <v>0</v>
      </c>
      <c r="K293" s="324" t="s">
        <v>218</v>
      </c>
      <c r="L293" s="324" t="s">
        <v>218</v>
      </c>
      <c r="M293" s="324">
        <v>0</v>
      </c>
      <c r="N293" s="324">
        <v>0</v>
      </c>
      <c r="O293" s="324">
        <v>0</v>
      </c>
      <c r="P293" s="324">
        <v>1</v>
      </c>
      <c r="Q293" s="324">
        <v>1</v>
      </c>
      <c r="R293" s="324">
        <v>3</v>
      </c>
      <c r="S293" s="324">
        <v>3</v>
      </c>
      <c r="T293" s="324">
        <v>2</v>
      </c>
      <c r="U293" s="324">
        <v>5</v>
      </c>
      <c r="V293" s="324">
        <v>7</v>
      </c>
      <c r="W293" s="324">
        <v>9</v>
      </c>
      <c r="X293" s="324">
        <v>6</v>
      </c>
      <c r="Y293" s="324">
        <v>7</v>
      </c>
      <c r="Z293" s="324">
        <v>10</v>
      </c>
      <c r="AA293" s="324">
        <v>6</v>
      </c>
      <c r="AB293" s="324">
        <v>12</v>
      </c>
      <c r="AC293" s="324">
        <v>2</v>
      </c>
      <c r="AD293" s="324" t="s">
        <v>218</v>
      </c>
      <c r="AE293" s="324" t="s">
        <v>218</v>
      </c>
      <c r="AF293" s="307" t="s">
        <v>159</v>
      </c>
      <c r="AG293" s="308"/>
      <c r="AH293" s="266"/>
    </row>
    <row r="294" spans="1:34" ht="8.25" customHeight="1">
      <c r="A294" s="289"/>
      <c r="B294" s="290"/>
      <c r="C294" s="291"/>
      <c r="D294" s="285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7"/>
      <c r="AF294" s="307"/>
      <c r="AG294" s="308"/>
      <c r="AH294" s="266"/>
    </row>
    <row r="295" spans="1:34" ht="15.75" customHeight="1">
      <c r="A295" s="295" t="s">
        <v>803</v>
      </c>
      <c r="B295" s="296" t="s">
        <v>804</v>
      </c>
      <c r="C295" s="284" t="s">
        <v>0</v>
      </c>
      <c r="D295" s="285">
        <f>J295+K295+L295+M295+N295+O295+P295+Q295+R295+S295+T295+U295+V295+W295+X295+Y295+Z295+AA295+AB295+AC295+AD295+AE295</f>
        <v>249</v>
      </c>
      <c r="E295" s="286">
        <f aca="true" t="shared" si="74" ref="E295:AE295">E296+E297</f>
        <v>0</v>
      </c>
      <c r="F295" s="286">
        <f t="shared" si="74"/>
        <v>0</v>
      </c>
      <c r="G295" s="286">
        <f t="shared" si="74"/>
        <v>0</v>
      </c>
      <c r="H295" s="286">
        <f t="shared" si="74"/>
        <v>0</v>
      </c>
      <c r="I295" s="286">
        <f t="shared" si="74"/>
        <v>0</v>
      </c>
      <c r="J295" s="286">
        <f t="shared" si="74"/>
        <v>0</v>
      </c>
      <c r="K295" s="286">
        <f t="shared" si="74"/>
        <v>0</v>
      </c>
      <c r="L295" s="286">
        <f t="shared" si="74"/>
        <v>0</v>
      </c>
      <c r="M295" s="286">
        <f t="shared" si="74"/>
        <v>0</v>
      </c>
      <c r="N295" s="286">
        <f t="shared" si="74"/>
        <v>0</v>
      </c>
      <c r="O295" s="286">
        <f t="shared" si="74"/>
        <v>0</v>
      </c>
      <c r="P295" s="286">
        <f t="shared" si="74"/>
        <v>1</v>
      </c>
      <c r="Q295" s="286">
        <f t="shared" si="74"/>
        <v>2</v>
      </c>
      <c r="R295" s="286">
        <f t="shared" si="74"/>
        <v>3</v>
      </c>
      <c r="S295" s="286">
        <f t="shared" si="74"/>
        <v>4</v>
      </c>
      <c r="T295" s="286">
        <f t="shared" si="74"/>
        <v>6</v>
      </c>
      <c r="U295" s="286">
        <f t="shared" si="74"/>
        <v>18</v>
      </c>
      <c r="V295" s="286">
        <f t="shared" si="74"/>
        <v>21</v>
      </c>
      <c r="W295" s="286">
        <f t="shared" si="74"/>
        <v>23</v>
      </c>
      <c r="X295" s="286">
        <f t="shared" si="74"/>
        <v>23</v>
      </c>
      <c r="Y295" s="286">
        <f t="shared" si="74"/>
        <v>33</v>
      </c>
      <c r="Z295" s="286">
        <f t="shared" si="74"/>
        <v>43</v>
      </c>
      <c r="AA295" s="286">
        <f t="shared" si="74"/>
        <v>35</v>
      </c>
      <c r="AB295" s="286">
        <f t="shared" si="74"/>
        <v>22</v>
      </c>
      <c r="AC295" s="286">
        <f t="shared" si="74"/>
        <v>14</v>
      </c>
      <c r="AD295" s="286">
        <f t="shared" si="74"/>
        <v>1</v>
      </c>
      <c r="AE295" s="287">
        <f t="shared" si="74"/>
        <v>0</v>
      </c>
      <c r="AF295" s="307" t="s">
        <v>0</v>
      </c>
      <c r="AG295" s="308" t="s">
        <v>803</v>
      </c>
      <c r="AH295" s="266"/>
    </row>
    <row r="296" spans="1:34" ht="15.75" customHeight="1">
      <c r="A296" s="289"/>
      <c r="B296" s="290"/>
      <c r="C296" s="284" t="s">
        <v>158</v>
      </c>
      <c r="D296" s="285">
        <f>J296+K296+L296+M296+N296+O296+P296+Q296+R296+S296+T296+U296+V296+W296+X296+Y296+Z296+AA296+AB296+AC296+AD296+AE296</f>
        <v>143</v>
      </c>
      <c r="E296" s="324" t="s">
        <v>218</v>
      </c>
      <c r="F296" s="324" t="s">
        <v>218</v>
      </c>
      <c r="G296" s="324" t="s">
        <v>218</v>
      </c>
      <c r="H296" s="324" t="s">
        <v>218</v>
      </c>
      <c r="I296" s="324" t="s">
        <v>218</v>
      </c>
      <c r="J296" s="286">
        <f>SUM(E296:I296)</f>
        <v>0</v>
      </c>
      <c r="K296" s="324" t="s">
        <v>218</v>
      </c>
      <c r="L296" s="324" t="s">
        <v>218</v>
      </c>
      <c r="M296" s="324">
        <v>0</v>
      </c>
      <c r="N296" s="324">
        <v>0</v>
      </c>
      <c r="O296" s="324">
        <v>0</v>
      </c>
      <c r="P296" s="324">
        <v>1</v>
      </c>
      <c r="Q296" s="324">
        <v>1</v>
      </c>
      <c r="R296" s="324">
        <v>3</v>
      </c>
      <c r="S296" s="324">
        <v>2</v>
      </c>
      <c r="T296" s="324">
        <v>5</v>
      </c>
      <c r="U296" s="324">
        <v>11</v>
      </c>
      <c r="V296" s="324">
        <v>17</v>
      </c>
      <c r="W296" s="324">
        <v>21</v>
      </c>
      <c r="X296" s="324">
        <v>17</v>
      </c>
      <c r="Y296" s="324">
        <v>21</v>
      </c>
      <c r="Z296" s="324">
        <v>17</v>
      </c>
      <c r="AA296" s="324">
        <v>14</v>
      </c>
      <c r="AB296" s="324">
        <v>7</v>
      </c>
      <c r="AC296" s="324">
        <v>5</v>
      </c>
      <c r="AD296" s="324">
        <v>1</v>
      </c>
      <c r="AE296" s="324" t="s">
        <v>218</v>
      </c>
      <c r="AF296" s="307" t="s">
        <v>158</v>
      </c>
      <c r="AG296" s="308"/>
      <c r="AH296" s="266"/>
    </row>
    <row r="297" spans="1:34" ht="15.75" customHeight="1">
      <c r="A297" s="289"/>
      <c r="B297" s="290"/>
      <c r="C297" s="284" t="s">
        <v>159</v>
      </c>
      <c r="D297" s="285">
        <f>J297+K297+L297+M297+N297+O297+P297+Q297+R297+S297+T297+U297+V297+W297+X297+Y297+Z297+AA297+AB297+AC297+AD297+AE297</f>
        <v>106</v>
      </c>
      <c r="E297" s="324" t="s">
        <v>218</v>
      </c>
      <c r="F297" s="324" t="s">
        <v>218</v>
      </c>
      <c r="G297" s="324" t="s">
        <v>218</v>
      </c>
      <c r="H297" s="324" t="s">
        <v>218</v>
      </c>
      <c r="I297" s="324" t="s">
        <v>218</v>
      </c>
      <c r="J297" s="286">
        <f>SUM(E297:I297)</f>
        <v>0</v>
      </c>
      <c r="K297" s="324" t="s">
        <v>218</v>
      </c>
      <c r="L297" s="324" t="s">
        <v>218</v>
      </c>
      <c r="M297" s="324">
        <v>0</v>
      </c>
      <c r="N297" s="324">
        <v>0</v>
      </c>
      <c r="O297" s="324">
        <v>0</v>
      </c>
      <c r="P297" s="324">
        <v>0</v>
      </c>
      <c r="Q297" s="324">
        <v>1</v>
      </c>
      <c r="R297" s="324">
        <v>0</v>
      </c>
      <c r="S297" s="324">
        <v>2</v>
      </c>
      <c r="T297" s="324">
        <v>1</v>
      </c>
      <c r="U297" s="324">
        <v>7</v>
      </c>
      <c r="V297" s="324">
        <v>4</v>
      </c>
      <c r="W297" s="324">
        <v>2</v>
      </c>
      <c r="X297" s="324">
        <v>6</v>
      </c>
      <c r="Y297" s="324">
        <v>12</v>
      </c>
      <c r="Z297" s="324">
        <v>26</v>
      </c>
      <c r="AA297" s="324">
        <v>21</v>
      </c>
      <c r="AB297" s="324">
        <v>15</v>
      </c>
      <c r="AC297" s="324">
        <v>9</v>
      </c>
      <c r="AD297" s="324">
        <v>0</v>
      </c>
      <c r="AE297" s="324" t="s">
        <v>218</v>
      </c>
      <c r="AF297" s="307" t="s">
        <v>159</v>
      </c>
      <c r="AG297" s="308"/>
      <c r="AH297" s="266"/>
    </row>
    <row r="298" spans="1:34" ht="8.25" customHeight="1">
      <c r="A298" s="289"/>
      <c r="B298" s="290"/>
      <c r="C298" s="291"/>
      <c r="D298" s="285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E298" s="287"/>
      <c r="AF298" s="307"/>
      <c r="AG298" s="308"/>
      <c r="AH298" s="266"/>
    </row>
    <row r="299" spans="1:34" ht="15.75" customHeight="1">
      <c r="A299" s="295" t="s">
        <v>805</v>
      </c>
      <c r="B299" s="296" t="s">
        <v>806</v>
      </c>
      <c r="C299" s="284" t="s">
        <v>0</v>
      </c>
      <c r="D299" s="285">
        <f>J299+K299+L299+M299+N299+O299+P299+Q299+R299+S299+T299+U299+V299+W299+X299+Y299+Z299+AA299+AB299+AC299+AD299+AE299</f>
        <v>465</v>
      </c>
      <c r="E299" s="286">
        <f aca="true" t="shared" si="75" ref="E299:AE299">E300+E301</f>
        <v>0</v>
      </c>
      <c r="F299" s="286">
        <f t="shared" si="75"/>
        <v>0</v>
      </c>
      <c r="G299" s="286">
        <f t="shared" si="75"/>
        <v>0</v>
      </c>
      <c r="H299" s="286">
        <f t="shared" si="75"/>
        <v>0</v>
      </c>
      <c r="I299" s="286">
        <f t="shared" si="75"/>
        <v>0</v>
      </c>
      <c r="J299" s="286">
        <f t="shared" si="75"/>
        <v>0</v>
      </c>
      <c r="K299" s="286">
        <f t="shared" si="75"/>
        <v>0</v>
      </c>
      <c r="L299" s="286">
        <f t="shared" si="75"/>
        <v>0</v>
      </c>
      <c r="M299" s="286">
        <f t="shared" si="75"/>
        <v>0</v>
      </c>
      <c r="N299" s="286">
        <f t="shared" si="75"/>
        <v>0</v>
      </c>
      <c r="O299" s="286">
        <f t="shared" si="75"/>
        <v>0</v>
      </c>
      <c r="P299" s="286">
        <f t="shared" si="75"/>
        <v>0</v>
      </c>
      <c r="Q299" s="286">
        <f t="shared" si="75"/>
        <v>0</v>
      </c>
      <c r="R299" s="286">
        <f>R300+R301</f>
        <v>0</v>
      </c>
      <c r="S299" s="286">
        <f t="shared" si="75"/>
        <v>0</v>
      </c>
      <c r="T299" s="286">
        <f t="shared" si="75"/>
        <v>2</v>
      </c>
      <c r="U299" s="286">
        <f t="shared" si="75"/>
        <v>6</v>
      </c>
      <c r="V299" s="286">
        <f t="shared" si="75"/>
        <v>5</v>
      </c>
      <c r="W299" s="286">
        <f t="shared" si="75"/>
        <v>15</v>
      </c>
      <c r="X299" s="286">
        <f t="shared" si="75"/>
        <v>21</v>
      </c>
      <c r="Y299" s="286">
        <f t="shared" si="75"/>
        <v>68</v>
      </c>
      <c r="Z299" s="286">
        <f t="shared" si="75"/>
        <v>67</v>
      </c>
      <c r="AA299" s="286">
        <f t="shared" si="75"/>
        <v>117</v>
      </c>
      <c r="AB299" s="286">
        <f t="shared" si="75"/>
        <v>101</v>
      </c>
      <c r="AC299" s="286">
        <f t="shared" si="75"/>
        <v>50</v>
      </c>
      <c r="AD299" s="286">
        <f t="shared" si="75"/>
        <v>13</v>
      </c>
      <c r="AE299" s="287">
        <f t="shared" si="75"/>
        <v>0</v>
      </c>
      <c r="AF299" s="307" t="s">
        <v>0</v>
      </c>
      <c r="AG299" s="308" t="s">
        <v>805</v>
      </c>
      <c r="AH299" s="266"/>
    </row>
    <row r="300" spans="1:34" ht="15.75" customHeight="1">
      <c r="A300" s="289"/>
      <c r="B300" s="290"/>
      <c r="C300" s="284" t="s">
        <v>158</v>
      </c>
      <c r="D300" s="285">
        <f>J300+K300+L300+M300+N300+O300+P300+Q300+R300+S300+T300+U300+V300+W300+X300+Y300+Z300+AA300+AB300+AC300+AD300+AE300</f>
        <v>212</v>
      </c>
      <c r="E300" s="324" t="s">
        <v>218</v>
      </c>
      <c r="F300" s="324" t="s">
        <v>218</v>
      </c>
      <c r="G300" s="324" t="s">
        <v>218</v>
      </c>
      <c r="H300" s="324" t="s">
        <v>218</v>
      </c>
      <c r="I300" s="324" t="s">
        <v>218</v>
      </c>
      <c r="J300" s="286">
        <f>SUM(E300:I300)</f>
        <v>0</v>
      </c>
      <c r="K300" s="324" t="s">
        <v>218</v>
      </c>
      <c r="L300" s="324" t="s">
        <v>218</v>
      </c>
      <c r="M300" s="324" t="s">
        <v>218</v>
      </c>
      <c r="N300" s="324" t="s">
        <v>218</v>
      </c>
      <c r="O300" s="324" t="s">
        <v>218</v>
      </c>
      <c r="P300" s="324" t="s">
        <v>218</v>
      </c>
      <c r="Q300" s="324" t="s">
        <v>218</v>
      </c>
      <c r="R300" s="324" t="s">
        <v>218</v>
      </c>
      <c r="S300" s="324" t="s">
        <v>218</v>
      </c>
      <c r="T300" s="324">
        <v>2</v>
      </c>
      <c r="U300" s="324">
        <v>4</v>
      </c>
      <c r="V300" s="324">
        <v>5</v>
      </c>
      <c r="W300" s="324">
        <v>14</v>
      </c>
      <c r="X300" s="324">
        <v>12</v>
      </c>
      <c r="Y300" s="324">
        <v>44</v>
      </c>
      <c r="Z300" s="324">
        <v>37</v>
      </c>
      <c r="AA300" s="324">
        <v>48</v>
      </c>
      <c r="AB300" s="324">
        <v>33</v>
      </c>
      <c r="AC300" s="324">
        <v>12</v>
      </c>
      <c r="AD300" s="324">
        <v>1</v>
      </c>
      <c r="AE300" s="324" t="s">
        <v>218</v>
      </c>
      <c r="AF300" s="307" t="s">
        <v>158</v>
      </c>
      <c r="AG300" s="308"/>
      <c r="AH300" s="266"/>
    </row>
    <row r="301" spans="1:34" ht="15.75" customHeight="1">
      <c r="A301" s="289"/>
      <c r="B301" s="290"/>
      <c r="C301" s="284" t="s">
        <v>159</v>
      </c>
      <c r="D301" s="285">
        <f>J301+K301+L301+M301+N301+O301+P301+Q301+R301+S301+T301+U301+V301+W301+X301+Y301+Z301+AA301+AB301+AC301+AD301+AE301</f>
        <v>253</v>
      </c>
      <c r="E301" s="324" t="s">
        <v>218</v>
      </c>
      <c r="F301" s="324" t="s">
        <v>218</v>
      </c>
      <c r="G301" s="324" t="s">
        <v>218</v>
      </c>
      <c r="H301" s="324" t="s">
        <v>218</v>
      </c>
      <c r="I301" s="324" t="s">
        <v>218</v>
      </c>
      <c r="J301" s="286">
        <f>SUM(E301:I301)</f>
        <v>0</v>
      </c>
      <c r="K301" s="324" t="s">
        <v>218</v>
      </c>
      <c r="L301" s="324" t="s">
        <v>218</v>
      </c>
      <c r="M301" s="324" t="s">
        <v>218</v>
      </c>
      <c r="N301" s="324" t="s">
        <v>218</v>
      </c>
      <c r="O301" s="324" t="s">
        <v>218</v>
      </c>
      <c r="P301" s="324" t="s">
        <v>218</v>
      </c>
      <c r="Q301" s="324" t="s">
        <v>218</v>
      </c>
      <c r="R301" s="324" t="s">
        <v>218</v>
      </c>
      <c r="S301" s="324" t="s">
        <v>218</v>
      </c>
      <c r="T301" s="324">
        <v>0</v>
      </c>
      <c r="U301" s="324">
        <v>2</v>
      </c>
      <c r="V301" s="324">
        <v>0</v>
      </c>
      <c r="W301" s="324">
        <v>1</v>
      </c>
      <c r="X301" s="324">
        <v>9</v>
      </c>
      <c r="Y301" s="324">
        <v>24</v>
      </c>
      <c r="Z301" s="324">
        <v>30</v>
      </c>
      <c r="AA301" s="324">
        <v>69</v>
      </c>
      <c r="AB301" s="324">
        <v>68</v>
      </c>
      <c r="AC301" s="324">
        <v>38</v>
      </c>
      <c r="AD301" s="324">
        <v>12</v>
      </c>
      <c r="AE301" s="324" t="s">
        <v>218</v>
      </c>
      <c r="AF301" s="307" t="s">
        <v>159</v>
      </c>
      <c r="AG301" s="308"/>
      <c r="AH301" s="266"/>
    </row>
    <row r="302" spans="1:34" ht="8.25" customHeight="1">
      <c r="A302" s="289"/>
      <c r="B302" s="290"/>
      <c r="C302" s="291"/>
      <c r="D302" s="285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7"/>
      <c r="AF302" s="307"/>
      <c r="AG302" s="308"/>
      <c r="AH302" s="266"/>
    </row>
    <row r="303" spans="1:34" ht="15.75" customHeight="1">
      <c r="A303" s="295" t="s">
        <v>807</v>
      </c>
      <c r="B303" s="296" t="s">
        <v>808</v>
      </c>
      <c r="C303" s="284" t="s">
        <v>0</v>
      </c>
      <c r="D303" s="285">
        <f>J303+K303+L303+M303+N303+O303+P303+Q303+R303+S303+T303+U303+V303+W303+X303+Y303+Z303+AA303+AB303+AC303+AD303+AE303</f>
        <v>17</v>
      </c>
      <c r="E303" s="286">
        <f aca="true" t="shared" si="76" ref="E303:Q303">E304+E305</f>
        <v>0</v>
      </c>
      <c r="F303" s="286">
        <f t="shared" si="76"/>
        <v>0</v>
      </c>
      <c r="G303" s="286">
        <f t="shared" si="76"/>
        <v>0</v>
      </c>
      <c r="H303" s="286">
        <f t="shared" si="76"/>
        <v>0</v>
      </c>
      <c r="I303" s="286">
        <f t="shared" si="76"/>
        <v>0</v>
      </c>
      <c r="J303" s="286">
        <f t="shared" si="76"/>
        <v>0</v>
      </c>
      <c r="K303" s="286">
        <f t="shared" si="76"/>
        <v>0</v>
      </c>
      <c r="L303" s="286">
        <f t="shared" si="76"/>
        <v>0</v>
      </c>
      <c r="M303" s="286">
        <f t="shared" si="76"/>
        <v>0</v>
      </c>
      <c r="N303" s="286">
        <f t="shared" si="76"/>
        <v>0</v>
      </c>
      <c r="O303" s="286">
        <f t="shared" si="76"/>
        <v>0</v>
      </c>
      <c r="P303" s="286">
        <f t="shared" si="76"/>
        <v>0</v>
      </c>
      <c r="Q303" s="286">
        <f t="shared" si="76"/>
        <v>0</v>
      </c>
      <c r="R303" s="286">
        <f aca="true" t="shared" si="77" ref="R303:AE303">R304+R305</f>
        <v>0</v>
      </c>
      <c r="S303" s="286">
        <f t="shared" si="77"/>
        <v>1</v>
      </c>
      <c r="T303" s="286">
        <f t="shared" si="77"/>
        <v>0</v>
      </c>
      <c r="U303" s="286">
        <f t="shared" si="77"/>
        <v>1</v>
      </c>
      <c r="V303" s="286">
        <f t="shared" si="77"/>
        <v>1</v>
      </c>
      <c r="W303" s="286">
        <f t="shared" si="77"/>
        <v>2</v>
      </c>
      <c r="X303" s="286">
        <f t="shared" si="77"/>
        <v>2</v>
      </c>
      <c r="Y303" s="286">
        <f t="shared" si="77"/>
        <v>3</v>
      </c>
      <c r="Z303" s="286">
        <f t="shared" si="77"/>
        <v>2</v>
      </c>
      <c r="AA303" s="286">
        <f t="shared" si="77"/>
        <v>1</v>
      </c>
      <c r="AB303" s="286">
        <f t="shared" si="77"/>
        <v>2</v>
      </c>
      <c r="AC303" s="286">
        <f t="shared" si="77"/>
        <v>2</v>
      </c>
      <c r="AD303" s="286">
        <f t="shared" si="77"/>
        <v>0</v>
      </c>
      <c r="AE303" s="287">
        <f t="shared" si="77"/>
        <v>0</v>
      </c>
      <c r="AF303" s="307" t="s">
        <v>0</v>
      </c>
      <c r="AG303" s="308" t="s">
        <v>807</v>
      </c>
      <c r="AH303" s="266"/>
    </row>
    <row r="304" spans="1:34" ht="15.75" customHeight="1">
      <c r="A304" s="289"/>
      <c r="B304" s="290"/>
      <c r="C304" s="284" t="s">
        <v>158</v>
      </c>
      <c r="D304" s="285">
        <f>J304+K304+L304+M304+N304+O304+P304+Q304+R304+S304+T304+U304+V304+W304+X304+Y304+Z304+AA304+AB304+AC304+AD304+AE304</f>
        <v>10</v>
      </c>
      <c r="E304" s="324" t="s">
        <v>218</v>
      </c>
      <c r="F304" s="324" t="s">
        <v>218</v>
      </c>
      <c r="G304" s="324" t="s">
        <v>218</v>
      </c>
      <c r="H304" s="324" t="s">
        <v>218</v>
      </c>
      <c r="I304" s="324" t="s">
        <v>218</v>
      </c>
      <c r="J304" s="286">
        <f>SUM(E304:I304)</f>
        <v>0</v>
      </c>
      <c r="K304" s="324" t="s">
        <v>218</v>
      </c>
      <c r="L304" s="324" t="s">
        <v>218</v>
      </c>
      <c r="M304" s="324" t="s">
        <v>218</v>
      </c>
      <c r="N304" s="324" t="s">
        <v>218</v>
      </c>
      <c r="O304" s="324" t="s">
        <v>218</v>
      </c>
      <c r="P304" s="324" t="s">
        <v>218</v>
      </c>
      <c r="Q304" s="324" t="s">
        <v>218</v>
      </c>
      <c r="R304" s="324" t="s">
        <v>218</v>
      </c>
      <c r="S304" s="324">
        <v>1</v>
      </c>
      <c r="T304" s="324" t="s">
        <v>218</v>
      </c>
      <c r="U304" s="324">
        <v>0</v>
      </c>
      <c r="V304" s="324">
        <v>1</v>
      </c>
      <c r="W304" s="324">
        <v>2</v>
      </c>
      <c r="X304" s="324">
        <v>1</v>
      </c>
      <c r="Y304" s="324">
        <v>1</v>
      </c>
      <c r="Z304" s="324">
        <v>0</v>
      </c>
      <c r="AA304" s="324">
        <v>1</v>
      </c>
      <c r="AB304" s="324">
        <v>2</v>
      </c>
      <c r="AC304" s="324">
        <v>1</v>
      </c>
      <c r="AD304" s="324">
        <v>0</v>
      </c>
      <c r="AE304" s="324">
        <v>0</v>
      </c>
      <c r="AF304" s="307" t="s">
        <v>158</v>
      </c>
      <c r="AG304" s="308"/>
      <c r="AH304" s="266"/>
    </row>
    <row r="305" spans="1:34" ht="15.75" customHeight="1">
      <c r="A305" s="289"/>
      <c r="B305" s="290"/>
      <c r="C305" s="284" t="s">
        <v>159</v>
      </c>
      <c r="D305" s="285">
        <f>J305+K305+L305+M305+N305+O305+P305+Q305+R305+S305+T305+U305+V305+W305+X305+Y305+Z305+AA305+AB305+AC305+AD305+AE305</f>
        <v>7</v>
      </c>
      <c r="E305" s="324" t="s">
        <v>218</v>
      </c>
      <c r="F305" s="324" t="s">
        <v>218</v>
      </c>
      <c r="G305" s="324" t="s">
        <v>218</v>
      </c>
      <c r="H305" s="324" t="s">
        <v>218</v>
      </c>
      <c r="I305" s="324" t="s">
        <v>218</v>
      </c>
      <c r="J305" s="286">
        <f>SUM(E305:I305)</f>
        <v>0</v>
      </c>
      <c r="K305" s="324" t="s">
        <v>218</v>
      </c>
      <c r="L305" s="324" t="s">
        <v>218</v>
      </c>
      <c r="M305" s="324" t="s">
        <v>218</v>
      </c>
      <c r="N305" s="324" t="s">
        <v>218</v>
      </c>
      <c r="O305" s="324" t="s">
        <v>218</v>
      </c>
      <c r="P305" s="324" t="s">
        <v>218</v>
      </c>
      <c r="Q305" s="324" t="s">
        <v>218</v>
      </c>
      <c r="R305" s="324" t="s">
        <v>218</v>
      </c>
      <c r="S305" s="324">
        <v>0</v>
      </c>
      <c r="T305" s="324">
        <v>0</v>
      </c>
      <c r="U305" s="324">
        <v>1</v>
      </c>
      <c r="V305" s="324">
        <v>0</v>
      </c>
      <c r="W305" s="324">
        <v>0</v>
      </c>
      <c r="X305" s="324">
        <v>1</v>
      </c>
      <c r="Y305" s="324">
        <v>2</v>
      </c>
      <c r="Z305" s="324">
        <v>2</v>
      </c>
      <c r="AA305" s="324">
        <v>0</v>
      </c>
      <c r="AB305" s="324">
        <v>0</v>
      </c>
      <c r="AC305" s="324">
        <v>1</v>
      </c>
      <c r="AD305" s="324">
        <v>0</v>
      </c>
      <c r="AE305" s="324">
        <v>0</v>
      </c>
      <c r="AF305" s="307" t="s">
        <v>159</v>
      </c>
      <c r="AG305" s="308"/>
      <c r="AH305" s="266"/>
    </row>
    <row r="306" spans="1:34" ht="8.25" customHeight="1">
      <c r="A306" s="289"/>
      <c r="B306" s="290"/>
      <c r="C306" s="291"/>
      <c r="D306" s="285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7"/>
      <c r="AF306" s="307"/>
      <c r="AG306" s="308"/>
      <c r="AH306" s="266"/>
    </row>
    <row r="307" spans="1:34" ht="15.75" customHeight="1">
      <c r="A307" s="295" t="s">
        <v>809</v>
      </c>
      <c r="B307" s="296" t="s">
        <v>810</v>
      </c>
      <c r="C307" s="284" t="s">
        <v>0</v>
      </c>
      <c r="D307" s="285">
        <f>J307+K307+L307+M307+N307+O307+P307+Q307+R307+S307+T307+U307+V307+W307+X307+Y307+Z307+AA307+AB307+AC307+AD307+AE307</f>
        <v>142</v>
      </c>
      <c r="E307" s="286">
        <f aca="true" t="shared" si="78" ref="E307:Q307">E308+E309</f>
        <v>0</v>
      </c>
      <c r="F307" s="286">
        <f t="shared" si="78"/>
        <v>0</v>
      </c>
      <c r="G307" s="286">
        <f t="shared" si="78"/>
        <v>0</v>
      </c>
      <c r="H307" s="286">
        <f t="shared" si="78"/>
        <v>0</v>
      </c>
      <c r="I307" s="286">
        <f t="shared" si="78"/>
        <v>0</v>
      </c>
      <c r="J307" s="286">
        <f t="shared" si="78"/>
        <v>0</v>
      </c>
      <c r="K307" s="286">
        <f t="shared" si="78"/>
        <v>0</v>
      </c>
      <c r="L307" s="286">
        <f t="shared" si="78"/>
        <v>0</v>
      </c>
      <c r="M307" s="286">
        <f t="shared" si="78"/>
        <v>0</v>
      </c>
      <c r="N307" s="286">
        <f t="shared" si="78"/>
        <v>0</v>
      </c>
      <c r="O307" s="286">
        <f t="shared" si="78"/>
        <v>0</v>
      </c>
      <c r="P307" s="286">
        <f t="shared" si="78"/>
        <v>0</v>
      </c>
      <c r="Q307" s="286">
        <f t="shared" si="78"/>
        <v>0</v>
      </c>
      <c r="R307" s="286">
        <f aca="true" t="shared" si="79" ref="R307:AE307">R308+R309</f>
        <v>0</v>
      </c>
      <c r="S307" s="286">
        <f t="shared" si="79"/>
        <v>2</v>
      </c>
      <c r="T307" s="286">
        <f t="shared" si="79"/>
        <v>2</v>
      </c>
      <c r="U307" s="286">
        <f t="shared" si="79"/>
        <v>5</v>
      </c>
      <c r="V307" s="286">
        <f t="shared" si="79"/>
        <v>7</v>
      </c>
      <c r="W307" s="286">
        <f t="shared" si="79"/>
        <v>8</v>
      </c>
      <c r="X307" s="286">
        <f t="shared" si="79"/>
        <v>12</v>
      </c>
      <c r="Y307" s="286">
        <f t="shared" si="79"/>
        <v>17</v>
      </c>
      <c r="Z307" s="286">
        <f t="shared" si="79"/>
        <v>38</v>
      </c>
      <c r="AA307" s="286">
        <f t="shared" si="79"/>
        <v>27</v>
      </c>
      <c r="AB307" s="286">
        <f t="shared" si="79"/>
        <v>16</v>
      </c>
      <c r="AC307" s="286">
        <f t="shared" si="79"/>
        <v>8</v>
      </c>
      <c r="AD307" s="286">
        <f t="shared" si="79"/>
        <v>0</v>
      </c>
      <c r="AE307" s="287">
        <f t="shared" si="79"/>
        <v>0</v>
      </c>
      <c r="AF307" s="307" t="s">
        <v>0</v>
      </c>
      <c r="AG307" s="308" t="s">
        <v>809</v>
      </c>
      <c r="AH307" s="266"/>
    </row>
    <row r="308" spans="1:34" ht="15.75" customHeight="1">
      <c r="A308" s="289"/>
      <c r="B308" s="290"/>
      <c r="C308" s="284" t="s">
        <v>158</v>
      </c>
      <c r="D308" s="285">
        <f>J308+K308+L308+M308+N308+O308+P308+Q308+R308+S308+T308+U308+V308+W308+X308+Y308+Z308+AA308+AB308+AC308+AD308+AE308</f>
        <v>66</v>
      </c>
      <c r="E308" s="324" t="s">
        <v>218</v>
      </c>
      <c r="F308" s="324" t="s">
        <v>218</v>
      </c>
      <c r="G308" s="324" t="s">
        <v>218</v>
      </c>
      <c r="H308" s="324" t="s">
        <v>218</v>
      </c>
      <c r="I308" s="324" t="s">
        <v>218</v>
      </c>
      <c r="J308" s="286">
        <f>SUM(E308:I308)</f>
        <v>0</v>
      </c>
      <c r="K308" s="324" t="s">
        <v>218</v>
      </c>
      <c r="L308" s="324" t="s">
        <v>218</v>
      </c>
      <c r="M308" s="324" t="s">
        <v>218</v>
      </c>
      <c r="N308" s="324" t="s">
        <v>218</v>
      </c>
      <c r="O308" s="324" t="s">
        <v>218</v>
      </c>
      <c r="P308" s="324">
        <v>0</v>
      </c>
      <c r="Q308" s="324">
        <v>0</v>
      </c>
      <c r="R308" s="324">
        <v>0</v>
      </c>
      <c r="S308" s="324">
        <v>1</v>
      </c>
      <c r="T308" s="324">
        <v>2</v>
      </c>
      <c r="U308" s="324">
        <v>4</v>
      </c>
      <c r="V308" s="324">
        <v>7</v>
      </c>
      <c r="W308" s="324">
        <v>7</v>
      </c>
      <c r="X308" s="324">
        <v>9</v>
      </c>
      <c r="Y308" s="324">
        <v>8</v>
      </c>
      <c r="Z308" s="324">
        <v>15</v>
      </c>
      <c r="AA308" s="324">
        <v>9</v>
      </c>
      <c r="AB308" s="324">
        <v>2</v>
      </c>
      <c r="AC308" s="324">
        <v>2</v>
      </c>
      <c r="AD308" s="324">
        <v>0</v>
      </c>
      <c r="AE308" s="324">
        <v>0</v>
      </c>
      <c r="AF308" s="307" t="s">
        <v>158</v>
      </c>
      <c r="AG308" s="308"/>
      <c r="AH308" s="266"/>
    </row>
    <row r="309" spans="1:34" ht="15.75" customHeight="1">
      <c r="A309" s="289"/>
      <c r="B309" s="290"/>
      <c r="C309" s="284" t="s">
        <v>159</v>
      </c>
      <c r="D309" s="285">
        <f>J309+K309+L309+M309+N309+O309+P309+Q309+R309+S309+T309+U309+V309+W309+X309+Y309+Z309+AA309+AB309+AC309+AD309+AE309</f>
        <v>76</v>
      </c>
      <c r="E309" s="324" t="s">
        <v>218</v>
      </c>
      <c r="F309" s="324" t="s">
        <v>218</v>
      </c>
      <c r="G309" s="324" t="s">
        <v>218</v>
      </c>
      <c r="H309" s="324" t="s">
        <v>218</v>
      </c>
      <c r="I309" s="324" t="s">
        <v>218</v>
      </c>
      <c r="J309" s="286">
        <f>SUM(E309:I309)</f>
        <v>0</v>
      </c>
      <c r="K309" s="324" t="s">
        <v>218</v>
      </c>
      <c r="L309" s="324" t="s">
        <v>218</v>
      </c>
      <c r="M309" s="324" t="s">
        <v>218</v>
      </c>
      <c r="N309" s="324" t="s">
        <v>218</v>
      </c>
      <c r="O309" s="324" t="s">
        <v>218</v>
      </c>
      <c r="P309" s="324">
        <v>0</v>
      </c>
      <c r="Q309" s="324">
        <v>0</v>
      </c>
      <c r="R309" s="324">
        <v>0</v>
      </c>
      <c r="S309" s="324">
        <v>1</v>
      </c>
      <c r="T309" s="324">
        <v>0</v>
      </c>
      <c r="U309" s="324">
        <v>1</v>
      </c>
      <c r="V309" s="324">
        <v>0</v>
      </c>
      <c r="W309" s="324">
        <v>1</v>
      </c>
      <c r="X309" s="324">
        <v>3</v>
      </c>
      <c r="Y309" s="324">
        <v>9</v>
      </c>
      <c r="Z309" s="324">
        <v>23</v>
      </c>
      <c r="AA309" s="324">
        <v>18</v>
      </c>
      <c r="AB309" s="324">
        <v>14</v>
      </c>
      <c r="AC309" s="324">
        <v>6</v>
      </c>
      <c r="AD309" s="324">
        <v>0</v>
      </c>
      <c r="AE309" s="324">
        <v>0</v>
      </c>
      <c r="AF309" s="307" t="s">
        <v>159</v>
      </c>
      <c r="AG309" s="308"/>
      <c r="AH309" s="266"/>
    </row>
    <row r="310" spans="1:34" ht="8.25" customHeight="1">
      <c r="A310" s="289"/>
      <c r="B310" s="290"/>
      <c r="C310" s="291"/>
      <c r="D310" s="285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7"/>
      <c r="AF310" s="307"/>
      <c r="AG310" s="308"/>
      <c r="AH310" s="266"/>
    </row>
    <row r="311" spans="1:34" ht="15.75" customHeight="1">
      <c r="A311" s="295" t="s">
        <v>811</v>
      </c>
      <c r="B311" s="296" t="s">
        <v>812</v>
      </c>
      <c r="C311" s="284" t="s">
        <v>0</v>
      </c>
      <c r="D311" s="285">
        <f>J311+K311+L311+M311+N311+O311+P311+Q311+R311+S311+T311+U311+V311+W311+X311+Y311+Z311+AA311+AB311+AC311+AD311+AE311</f>
        <v>64</v>
      </c>
      <c r="E311" s="286">
        <f aca="true" t="shared" si="80" ref="E311:AE311">E312+E313</f>
        <v>0</v>
      </c>
      <c r="F311" s="286">
        <f t="shared" si="80"/>
        <v>0</v>
      </c>
      <c r="G311" s="286">
        <f t="shared" si="80"/>
        <v>0</v>
      </c>
      <c r="H311" s="286">
        <f t="shared" si="80"/>
        <v>0</v>
      </c>
      <c r="I311" s="286">
        <f t="shared" si="80"/>
        <v>0</v>
      </c>
      <c r="J311" s="286">
        <f t="shared" si="80"/>
        <v>0</v>
      </c>
      <c r="K311" s="286">
        <f t="shared" si="80"/>
        <v>0</v>
      </c>
      <c r="L311" s="286">
        <f t="shared" si="80"/>
        <v>0</v>
      </c>
      <c r="M311" s="286">
        <f t="shared" si="80"/>
        <v>0</v>
      </c>
      <c r="N311" s="286">
        <f t="shared" si="80"/>
        <v>0</v>
      </c>
      <c r="O311" s="286">
        <f t="shared" si="80"/>
        <v>1</v>
      </c>
      <c r="P311" s="286">
        <f t="shared" si="80"/>
        <v>1</v>
      </c>
      <c r="Q311" s="286">
        <f t="shared" si="80"/>
        <v>0</v>
      </c>
      <c r="R311" s="286">
        <f t="shared" si="80"/>
        <v>1</v>
      </c>
      <c r="S311" s="286">
        <f t="shared" si="80"/>
        <v>0</v>
      </c>
      <c r="T311" s="286">
        <f t="shared" si="80"/>
        <v>0</v>
      </c>
      <c r="U311" s="286">
        <f t="shared" si="80"/>
        <v>0</v>
      </c>
      <c r="V311" s="286">
        <f t="shared" si="80"/>
        <v>1</v>
      </c>
      <c r="W311" s="286">
        <f t="shared" si="80"/>
        <v>4</v>
      </c>
      <c r="X311" s="286">
        <f t="shared" si="80"/>
        <v>9</v>
      </c>
      <c r="Y311" s="286">
        <f t="shared" si="80"/>
        <v>8</v>
      </c>
      <c r="Z311" s="286">
        <f t="shared" si="80"/>
        <v>8</v>
      </c>
      <c r="AA311" s="286">
        <f t="shared" si="80"/>
        <v>19</v>
      </c>
      <c r="AB311" s="286">
        <f t="shared" si="80"/>
        <v>8</v>
      </c>
      <c r="AC311" s="286">
        <f t="shared" si="80"/>
        <v>3</v>
      </c>
      <c r="AD311" s="286">
        <f t="shared" si="80"/>
        <v>1</v>
      </c>
      <c r="AE311" s="287">
        <f t="shared" si="80"/>
        <v>0</v>
      </c>
      <c r="AF311" s="307" t="s">
        <v>0</v>
      </c>
      <c r="AG311" s="308" t="s">
        <v>811</v>
      </c>
      <c r="AH311" s="266"/>
    </row>
    <row r="312" spans="1:34" ht="15.75" customHeight="1">
      <c r="A312" s="289"/>
      <c r="B312" s="290"/>
      <c r="C312" s="284" t="s">
        <v>158</v>
      </c>
      <c r="D312" s="285">
        <f>J312+K312+L312+M312+N312+O312+P312+Q312+R312+S312+T312+U312+V312+W312+X312+Y312+Z312+AA312+AB312+AC312+AD312+AE312</f>
        <v>21</v>
      </c>
      <c r="E312" s="324" t="s">
        <v>218</v>
      </c>
      <c r="F312" s="324" t="s">
        <v>218</v>
      </c>
      <c r="G312" s="324" t="s">
        <v>218</v>
      </c>
      <c r="H312" s="324" t="s">
        <v>218</v>
      </c>
      <c r="I312" s="324" t="s">
        <v>218</v>
      </c>
      <c r="J312" s="286">
        <f>SUM(E312:I312)</f>
        <v>0</v>
      </c>
      <c r="K312" s="324" t="s">
        <v>218</v>
      </c>
      <c r="L312" s="324" t="s">
        <v>218</v>
      </c>
      <c r="M312" s="324" t="s">
        <v>218</v>
      </c>
      <c r="N312" s="324" t="s">
        <v>218</v>
      </c>
      <c r="O312" s="324" t="s">
        <v>218</v>
      </c>
      <c r="P312" s="324" t="s">
        <v>218</v>
      </c>
      <c r="Q312" s="324" t="s">
        <v>218</v>
      </c>
      <c r="R312" s="324">
        <v>1</v>
      </c>
      <c r="S312" s="324">
        <v>0</v>
      </c>
      <c r="T312" s="324">
        <v>0</v>
      </c>
      <c r="U312" s="324">
        <v>0</v>
      </c>
      <c r="V312" s="324">
        <v>1</v>
      </c>
      <c r="W312" s="324">
        <v>1</v>
      </c>
      <c r="X312" s="324">
        <v>5</v>
      </c>
      <c r="Y312" s="324">
        <v>5</v>
      </c>
      <c r="Z312" s="324">
        <v>5</v>
      </c>
      <c r="AA312" s="324">
        <v>2</v>
      </c>
      <c r="AB312" s="324">
        <v>1</v>
      </c>
      <c r="AC312" s="324">
        <v>0</v>
      </c>
      <c r="AD312" s="324">
        <v>0</v>
      </c>
      <c r="AE312" s="324" t="s">
        <v>218</v>
      </c>
      <c r="AF312" s="307" t="s">
        <v>158</v>
      </c>
      <c r="AG312" s="308"/>
      <c r="AH312" s="266"/>
    </row>
    <row r="313" spans="1:34" ht="15.75" customHeight="1">
      <c r="A313" s="289"/>
      <c r="B313" s="290"/>
      <c r="C313" s="284" t="s">
        <v>159</v>
      </c>
      <c r="D313" s="285">
        <f>J313+K313+L313+M313+N313+O313+P313+Q313+R313+S313+T313+U313+V313+W313+X313+Y313+Z313+AA313+AB313+AC313+AD313+AE313</f>
        <v>43</v>
      </c>
      <c r="E313" s="324" t="s">
        <v>218</v>
      </c>
      <c r="F313" s="324" t="s">
        <v>218</v>
      </c>
      <c r="G313" s="324" t="s">
        <v>218</v>
      </c>
      <c r="H313" s="324" t="s">
        <v>218</v>
      </c>
      <c r="I313" s="324" t="s">
        <v>218</v>
      </c>
      <c r="J313" s="286">
        <f>SUM(E313:I313)</f>
        <v>0</v>
      </c>
      <c r="K313" s="324" t="s">
        <v>218</v>
      </c>
      <c r="L313" s="324" t="s">
        <v>218</v>
      </c>
      <c r="M313" s="324" t="s">
        <v>218</v>
      </c>
      <c r="N313" s="324" t="s">
        <v>218</v>
      </c>
      <c r="O313" s="324">
        <v>1</v>
      </c>
      <c r="P313" s="324">
        <v>1</v>
      </c>
      <c r="Q313" s="324">
        <v>0</v>
      </c>
      <c r="R313" s="324">
        <v>0</v>
      </c>
      <c r="S313" s="324">
        <v>0</v>
      </c>
      <c r="T313" s="324">
        <v>0</v>
      </c>
      <c r="U313" s="324">
        <v>0</v>
      </c>
      <c r="V313" s="324">
        <v>0</v>
      </c>
      <c r="W313" s="324">
        <v>3</v>
      </c>
      <c r="X313" s="324">
        <v>4</v>
      </c>
      <c r="Y313" s="324">
        <v>3</v>
      </c>
      <c r="Z313" s="324">
        <v>3</v>
      </c>
      <c r="AA313" s="324">
        <v>17</v>
      </c>
      <c r="AB313" s="324">
        <v>7</v>
      </c>
      <c r="AC313" s="324">
        <v>3</v>
      </c>
      <c r="AD313" s="324">
        <v>1</v>
      </c>
      <c r="AE313" s="324" t="s">
        <v>218</v>
      </c>
      <c r="AF313" s="307" t="s">
        <v>159</v>
      </c>
      <c r="AG313" s="308"/>
      <c r="AH313" s="266"/>
    </row>
    <row r="314" spans="1:34" ht="8.25" customHeight="1">
      <c r="A314" s="289"/>
      <c r="B314" s="290"/>
      <c r="C314" s="291"/>
      <c r="D314" s="285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7"/>
      <c r="AF314" s="307"/>
      <c r="AG314" s="308"/>
      <c r="AH314" s="266"/>
    </row>
    <row r="315" spans="1:34" ht="15.75" customHeight="1">
      <c r="A315" s="292">
        <v>10000</v>
      </c>
      <c r="B315" s="293" t="s">
        <v>291</v>
      </c>
      <c r="C315" s="284" t="s">
        <v>0</v>
      </c>
      <c r="D315" s="285">
        <f>J315+K315+L315+M315+N315+O315+P315+Q315+R315+S315+T315+U315+V315+W315+X315+Y315+Z315+AA315+AB315+AC315+AD315+AE315</f>
        <v>1749</v>
      </c>
      <c r="E315" s="286">
        <f aca="true" t="shared" si="81" ref="E315:AE315">E316+E317</f>
        <v>0</v>
      </c>
      <c r="F315" s="286">
        <f t="shared" si="81"/>
        <v>1</v>
      </c>
      <c r="G315" s="286">
        <f t="shared" si="81"/>
        <v>0</v>
      </c>
      <c r="H315" s="286">
        <f t="shared" si="81"/>
        <v>0</v>
      </c>
      <c r="I315" s="286">
        <f t="shared" si="81"/>
        <v>0</v>
      </c>
      <c r="J315" s="286">
        <f t="shared" si="81"/>
        <v>1</v>
      </c>
      <c r="K315" s="286">
        <f t="shared" si="81"/>
        <v>0</v>
      </c>
      <c r="L315" s="286">
        <f t="shared" si="81"/>
        <v>0</v>
      </c>
      <c r="M315" s="286">
        <f t="shared" si="81"/>
        <v>0</v>
      </c>
      <c r="N315" s="286">
        <f t="shared" si="81"/>
        <v>0</v>
      </c>
      <c r="O315" s="286">
        <f t="shared" si="81"/>
        <v>1</v>
      </c>
      <c r="P315" s="286">
        <f t="shared" si="81"/>
        <v>1</v>
      </c>
      <c r="Q315" s="286">
        <f t="shared" si="81"/>
        <v>1</v>
      </c>
      <c r="R315" s="286">
        <f t="shared" si="81"/>
        <v>5</v>
      </c>
      <c r="S315" s="286">
        <f t="shared" si="81"/>
        <v>6</v>
      </c>
      <c r="T315" s="286">
        <f t="shared" si="81"/>
        <v>13</v>
      </c>
      <c r="U315" s="286">
        <f t="shared" si="81"/>
        <v>19</v>
      </c>
      <c r="V315" s="286">
        <f t="shared" si="81"/>
        <v>29</v>
      </c>
      <c r="W315" s="286">
        <f t="shared" si="81"/>
        <v>70</v>
      </c>
      <c r="X315" s="286">
        <f t="shared" si="81"/>
        <v>123</v>
      </c>
      <c r="Y315" s="286">
        <f t="shared" si="81"/>
        <v>210</v>
      </c>
      <c r="Z315" s="286">
        <f t="shared" si="81"/>
        <v>369</v>
      </c>
      <c r="AA315" s="286">
        <f t="shared" si="81"/>
        <v>388</v>
      </c>
      <c r="AB315" s="286">
        <f t="shared" si="81"/>
        <v>296</v>
      </c>
      <c r="AC315" s="286">
        <f t="shared" si="81"/>
        <v>168</v>
      </c>
      <c r="AD315" s="286">
        <f t="shared" si="81"/>
        <v>49</v>
      </c>
      <c r="AE315" s="287">
        <f t="shared" si="81"/>
        <v>0</v>
      </c>
      <c r="AF315" s="307" t="s">
        <v>0</v>
      </c>
      <c r="AG315" s="311">
        <v>10000</v>
      </c>
      <c r="AH315" s="266"/>
    </row>
    <row r="316" spans="1:34" ht="15.75" customHeight="1">
      <c r="A316" s="289"/>
      <c r="B316" s="290"/>
      <c r="C316" s="284" t="s">
        <v>158</v>
      </c>
      <c r="D316" s="285">
        <f>J316+K316+L316+M316+N316+O316+P316+Q316+R316+S316+T316+U316+V316+W316+X316+Y316+Z316+AA316+AB316+AC316+AD316+AE316</f>
        <v>957</v>
      </c>
      <c r="E316" s="324">
        <v>0</v>
      </c>
      <c r="F316" s="324" t="s">
        <v>218</v>
      </c>
      <c r="G316" s="324" t="s">
        <v>218</v>
      </c>
      <c r="H316" s="324" t="s">
        <v>218</v>
      </c>
      <c r="I316" s="324" t="s">
        <v>218</v>
      </c>
      <c r="J316" s="286">
        <f>SUM(E316:I316)</f>
        <v>0</v>
      </c>
      <c r="K316" s="324" t="s">
        <v>218</v>
      </c>
      <c r="L316" s="324" t="s">
        <v>218</v>
      </c>
      <c r="M316" s="324" t="s">
        <v>218</v>
      </c>
      <c r="N316" s="324" t="s">
        <v>218</v>
      </c>
      <c r="O316" s="324">
        <v>1</v>
      </c>
      <c r="P316" s="324">
        <v>1</v>
      </c>
      <c r="Q316" s="324">
        <v>1</v>
      </c>
      <c r="R316" s="324">
        <v>4</v>
      </c>
      <c r="S316" s="324">
        <v>5</v>
      </c>
      <c r="T316" s="324">
        <v>11</v>
      </c>
      <c r="U316" s="324">
        <v>13</v>
      </c>
      <c r="V316" s="324">
        <v>23</v>
      </c>
      <c r="W316" s="324">
        <v>54</v>
      </c>
      <c r="X316" s="324">
        <v>89</v>
      </c>
      <c r="Y316" s="324">
        <v>141</v>
      </c>
      <c r="Z316" s="324">
        <v>229</v>
      </c>
      <c r="AA316" s="324">
        <v>216</v>
      </c>
      <c r="AB316" s="324">
        <v>109</v>
      </c>
      <c r="AC316" s="324">
        <v>48</v>
      </c>
      <c r="AD316" s="324">
        <v>12</v>
      </c>
      <c r="AE316" s="324">
        <v>0</v>
      </c>
      <c r="AF316" s="307" t="s">
        <v>158</v>
      </c>
      <c r="AG316" s="308"/>
      <c r="AH316" s="266"/>
    </row>
    <row r="317" spans="1:34" ht="15.75" customHeight="1">
      <c r="A317" s="289"/>
      <c r="B317" s="290"/>
      <c r="C317" s="284" t="s">
        <v>159</v>
      </c>
      <c r="D317" s="285">
        <f>J317+K317+L317+M317+N317+O317+P317+Q317+R317+S317+T317+U317+V317+W317+X317+Y317+Z317+AA317+AB317+AC317+AD317+AE317</f>
        <v>792</v>
      </c>
      <c r="E317" s="324" t="s">
        <v>218</v>
      </c>
      <c r="F317" s="324">
        <v>1</v>
      </c>
      <c r="G317" s="324" t="s">
        <v>218</v>
      </c>
      <c r="H317" s="324" t="s">
        <v>218</v>
      </c>
      <c r="I317" s="324" t="s">
        <v>218</v>
      </c>
      <c r="J317" s="286">
        <f>SUM(E317:I317)</f>
        <v>1</v>
      </c>
      <c r="K317" s="324">
        <v>0</v>
      </c>
      <c r="L317" s="324" t="s">
        <v>218</v>
      </c>
      <c r="M317" s="324" t="s">
        <v>218</v>
      </c>
      <c r="N317" s="324">
        <v>0</v>
      </c>
      <c r="O317" s="324">
        <v>0</v>
      </c>
      <c r="P317" s="324">
        <v>0</v>
      </c>
      <c r="Q317" s="324">
        <v>0</v>
      </c>
      <c r="R317" s="324">
        <v>1</v>
      </c>
      <c r="S317" s="324">
        <v>1</v>
      </c>
      <c r="T317" s="324">
        <v>2</v>
      </c>
      <c r="U317" s="324">
        <v>6</v>
      </c>
      <c r="V317" s="324">
        <v>6</v>
      </c>
      <c r="W317" s="324">
        <v>16</v>
      </c>
      <c r="X317" s="324">
        <v>34</v>
      </c>
      <c r="Y317" s="324">
        <v>69</v>
      </c>
      <c r="Z317" s="324">
        <v>140</v>
      </c>
      <c r="AA317" s="324">
        <v>172</v>
      </c>
      <c r="AB317" s="324">
        <v>187</v>
      </c>
      <c r="AC317" s="324">
        <v>120</v>
      </c>
      <c r="AD317" s="324">
        <v>37</v>
      </c>
      <c r="AE317" s="324">
        <v>0</v>
      </c>
      <c r="AF317" s="307" t="s">
        <v>159</v>
      </c>
      <c r="AG317" s="308"/>
      <c r="AH317" s="266"/>
    </row>
    <row r="318" spans="1:34" ht="8.25" customHeight="1">
      <c r="A318" s="289"/>
      <c r="B318" s="290"/>
      <c r="C318" s="291"/>
      <c r="D318" s="285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7"/>
      <c r="AF318" s="307"/>
      <c r="AG318" s="308"/>
      <c r="AH318" s="266"/>
    </row>
    <row r="319" spans="1:34" ht="15.75" customHeight="1">
      <c r="A319" s="295">
        <v>10100</v>
      </c>
      <c r="B319" s="296" t="s">
        <v>813</v>
      </c>
      <c r="C319" s="284" t="s">
        <v>0</v>
      </c>
      <c r="D319" s="285">
        <f>J319+K319+L319+M319+N319+O319+P319+Q319+R319+S319+T319+U319+V319+W319+X319+Y319+Z319+AA319+AB319+AC319+AD319+AE319</f>
        <v>1</v>
      </c>
      <c r="E319" s="286">
        <f aca="true" t="shared" si="82" ref="E319:AE319">E320+E321</f>
        <v>0</v>
      </c>
      <c r="F319" s="286">
        <f t="shared" si="82"/>
        <v>0</v>
      </c>
      <c r="G319" s="286">
        <f t="shared" si="82"/>
        <v>0</v>
      </c>
      <c r="H319" s="286">
        <f t="shared" si="82"/>
        <v>0</v>
      </c>
      <c r="I319" s="286">
        <f t="shared" si="82"/>
        <v>0</v>
      </c>
      <c r="J319" s="286">
        <f t="shared" si="82"/>
        <v>0</v>
      </c>
      <c r="K319" s="286">
        <f t="shared" si="82"/>
        <v>0</v>
      </c>
      <c r="L319" s="286">
        <f t="shared" si="82"/>
        <v>0</v>
      </c>
      <c r="M319" s="286">
        <f t="shared" si="82"/>
        <v>0</v>
      </c>
      <c r="N319" s="286">
        <f t="shared" si="82"/>
        <v>0</v>
      </c>
      <c r="O319" s="286">
        <f t="shared" si="82"/>
        <v>0</v>
      </c>
      <c r="P319" s="286">
        <f t="shared" si="82"/>
        <v>0</v>
      </c>
      <c r="Q319" s="286">
        <f t="shared" si="82"/>
        <v>0</v>
      </c>
      <c r="R319" s="286">
        <f t="shared" si="82"/>
        <v>0</v>
      </c>
      <c r="S319" s="286">
        <f t="shared" si="82"/>
        <v>0</v>
      </c>
      <c r="T319" s="286">
        <f t="shared" si="82"/>
        <v>0</v>
      </c>
      <c r="U319" s="286">
        <f t="shared" si="82"/>
        <v>0</v>
      </c>
      <c r="V319" s="286">
        <f t="shared" si="82"/>
        <v>0</v>
      </c>
      <c r="W319" s="286">
        <f t="shared" si="82"/>
        <v>0</v>
      </c>
      <c r="X319" s="286">
        <f t="shared" si="82"/>
        <v>0</v>
      </c>
      <c r="Y319" s="286">
        <f t="shared" si="82"/>
        <v>0</v>
      </c>
      <c r="Z319" s="286">
        <f t="shared" si="82"/>
        <v>0</v>
      </c>
      <c r="AA319" s="286">
        <f t="shared" si="82"/>
        <v>0</v>
      </c>
      <c r="AB319" s="286">
        <f t="shared" si="82"/>
        <v>1</v>
      </c>
      <c r="AC319" s="286">
        <f t="shared" si="82"/>
        <v>0</v>
      </c>
      <c r="AD319" s="286">
        <f t="shared" si="82"/>
        <v>0</v>
      </c>
      <c r="AE319" s="287">
        <f t="shared" si="82"/>
        <v>0</v>
      </c>
      <c r="AF319" s="307" t="s">
        <v>0</v>
      </c>
      <c r="AG319" s="308">
        <v>10100</v>
      </c>
      <c r="AH319" s="266"/>
    </row>
    <row r="320" spans="1:34" ht="15.75" customHeight="1">
      <c r="A320" s="289"/>
      <c r="B320" s="290"/>
      <c r="C320" s="284" t="s">
        <v>158</v>
      </c>
      <c r="D320" s="285">
        <f>J320+K320+L320+M320+N320+O320+P320+Q320+R320+S320+T320+U320+V320+W320+X320+Y320+Z320+AA320+AB320+AC320+AD320+AE320</f>
        <v>0</v>
      </c>
      <c r="E320" s="324" t="s">
        <v>218</v>
      </c>
      <c r="F320" s="324" t="s">
        <v>218</v>
      </c>
      <c r="G320" s="324" t="s">
        <v>218</v>
      </c>
      <c r="H320" s="324" t="s">
        <v>218</v>
      </c>
      <c r="I320" s="324" t="s">
        <v>218</v>
      </c>
      <c r="J320" s="286">
        <f>SUM(E320:I320)</f>
        <v>0</v>
      </c>
      <c r="K320" s="324" t="s">
        <v>218</v>
      </c>
      <c r="L320" s="324" t="s">
        <v>218</v>
      </c>
      <c r="M320" s="324" t="s">
        <v>218</v>
      </c>
      <c r="N320" s="324" t="s">
        <v>218</v>
      </c>
      <c r="O320" s="324" t="s">
        <v>218</v>
      </c>
      <c r="P320" s="324" t="s">
        <v>218</v>
      </c>
      <c r="Q320" s="324" t="s">
        <v>218</v>
      </c>
      <c r="R320" s="324" t="s">
        <v>218</v>
      </c>
      <c r="S320" s="324" t="s">
        <v>218</v>
      </c>
      <c r="T320" s="324" t="s">
        <v>218</v>
      </c>
      <c r="U320" s="324" t="s">
        <v>218</v>
      </c>
      <c r="V320" s="324" t="s">
        <v>218</v>
      </c>
      <c r="W320" s="324">
        <v>0</v>
      </c>
      <c r="X320" s="324">
        <v>0</v>
      </c>
      <c r="Y320" s="324" t="s">
        <v>218</v>
      </c>
      <c r="Z320" s="324" t="s">
        <v>218</v>
      </c>
      <c r="AA320" s="324" t="s">
        <v>218</v>
      </c>
      <c r="AB320" s="324" t="s">
        <v>218</v>
      </c>
      <c r="AC320" s="324" t="s">
        <v>218</v>
      </c>
      <c r="AD320" s="324" t="s">
        <v>218</v>
      </c>
      <c r="AE320" s="324" t="s">
        <v>218</v>
      </c>
      <c r="AF320" s="307" t="s">
        <v>158</v>
      </c>
      <c r="AG320" s="308"/>
      <c r="AH320" s="266"/>
    </row>
    <row r="321" spans="1:34" ht="15.75" customHeight="1">
      <c r="A321" s="289"/>
      <c r="B321" s="290"/>
      <c r="C321" s="284" t="s">
        <v>159</v>
      </c>
      <c r="D321" s="285">
        <f>J321+K321+L321+M321+N321+O321+P321+Q321+R321+S321+T321+U321+V321+W321+X321+Y321+Z321+AA321+AB321+AC321+AD321+AE321</f>
        <v>1</v>
      </c>
      <c r="E321" s="324" t="s">
        <v>218</v>
      </c>
      <c r="F321" s="324" t="s">
        <v>218</v>
      </c>
      <c r="G321" s="324" t="s">
        <v>218</v>
      </c>
      <c r="H321" s="324" t="s">
        <v>218</v>
      </c>
      <c r="I321" s="324" t="s">
        <v>218</v>
      </c>
      <c r="J321" s="286">
        <f>SUM(E321:I321)</f>
        <v>0</v>
      </c>
      <c r="K321" s="324">
        <v>0</v>
      </c>
      <c r="L321" s="324" t="s">
        <v>218</v>
      </c>
      <c r="M321" s="324" t="s">
        <v>218</v>
      </c>
      <c r="N321" s="324" t="s">
        <v>218</v>
      </c>
      <c r="O321" s="324" t="s">
        <v>218</v>
      </c>
      <c r="P321" s="324" t="s">
        <v>218</v>
      </c>
      <c r="Q321" s="324" t="s">
        <v>218</v>
      </c>
      <c r="R321" s="324" t="s">
        <v>218</v>
      </c>
      <c r="S321" s="324" t="s">
        <v>218</v>
      </c>
      <c r="T321" s="324" t="s">
        <v>218</v>
      </c>
      <c r="U321" s="324" t="s">
        <v>218</v>
      </c>
      <c r="V321" s="324" t="s">
        <v>218</v>
      </c>
      <c r="W321" s="324">
        <v>0</v>
      </c>
      <c r="X321" s="324" t="s">
        <v>218</v>
      </c>
      <c r="Y321" s="324" t="s">
        <v>218</v>
      </c>
      <c r="Z321" s="324" t="s">
        <v>218</v>
      </c>
      <c r="AA321" s="324">
        <v>0</v>
      </c>
      <c r="AB321" s="324">
        <v>1</v>
      </c>
      <c r="AC321" s="324" t="s">
        <v>218</v>
      </c>
      <c r="AD321" s="324" t="s">
        <v>218</v>
      </c>
      <c r="AE321" s="324" t="s">
        <v>218</v>
      </c>
      <c r="AF321" s="307" t="s">
        <v>159</v>
      </c>
      <c r="AG321" s="308"/>
      <c r="AH321" s="266"/>
    </row>
    <row r="322" spans="1:34" ht="8.25" customHeight="1">
      <c r="A322" s="289"/>
      <c r="B322" s="290"/>
      <c r="C322" s="291"/>
      <c r="D322" s="285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7"/>
      <c r="AF322" s="307"/>
      <c r="AG322" s="308"/>
      <c r="AH322" s="266"/>
    </row>
    <row r="323" spans="1:34" ht="15.75" customHeight="1">
      <c r="A323" s="295">
        <v>10200</v>
      </c>
      <c r="B323" s="296" t="s">
        <v>814</v>
      </c>
      <c r="C323" s="284" t="s">
        <v>0</v>
      </c>
      <c r="D323" s="285">
        <f>J323+K323+L323+M323+N323+O323+P323+Q323+R323+S323+T323+U323+V323+W323+X323+Y323+Z323+AA323+AB323+AC323+AD323+AE323</f>
        <v>1059</v>
      </c>
      <c r="E323" s="286">
        <f aca="true" t="shared" si="83" ref="E323:AE323">E324+E325</f>
        <v>0</v>
      </c>
      <c r="F323" s="286">
        <f t="shared" si="83"/>
        <v>1</v>
      </c>
      <c r="G323" s="286">
        <f t="shared" si="83"/>
        <v>0</v>
      </c>
      <c r="H323" s="286">
        <f t="shared" si="83"/>
        <v>0</v>
      </c>
      <c r="I323" s="286">
        <f t="shared" si="83"/>
        <v>0</v>
      </c>
      <c r="J323" s="286">
        <f t="shared" si="83"/>
        <v>1</v>
      </c>
      <c r="K323" s="286">
        <f t="shared" si="83"/>
        <v>0</v>
      </c>
      <c r="L323" s="286">
        <f t="shared" si="83"/>
        <v>0</v>
      </c>
      <c r="M323" s="286">
        <f t="shared" si="83"/>
        <v>0</v>
      </c>
      <c r="N323" s="286">
        <f t="shared" si="83"/>
        <v>0</v>
      </c>
      <c r="O323" s="286">
        <f t="shared" si="83"/>
        <v>0</v>
      </c>
      <c r="P323" s="286">
        <f t="shared" si="83"/>
        <v>0</v>
      </c>
      <c r="Q323" s="286">
        <f t="shared" si="83"/>
        <v>0</v>
      </c>
      <c r="R323" s="286">
        <f t="shared" si="83"/>
        <v>3</v>
      </c>
      <c r="S323" s="286">
        <f t="shared" si="83"/>
        <v>2</v>
      </c>
      <c r="T323" s="286">
        <f t="shared" si="83"/>
        <v>10</v>
      </c>
      <c r="U323" s="286">
        <f t="shared" si="83"/>
        <v>11</v>
      </c>
      <c r="V323" s="286">
        <f t="shared" si="83"/>
        <v>13</v>
      </c>
      <c r="W323" s="286">
        <f t="shared" si="83"/>
        <v>39</v>
      </c>
      <c r="X323" s="286">
        <f t="shared" si="83"/>
        <v>73</v>
      </c>
      <c r="Y323" s="286">
        <f t="shared" si="83"/>
        <v>120</v>
      </c>
      <c r="Z323" s="286">
        <f t="shared" si="83"/>
        <v>210</v>
      </c>
      <c r="AA323" s="286">
        <f t="shared" si="83"/>
        <v>228</v>
      </c>
      <c r="AB323" s="286">
        <f t="shared" si="83"/>
        <v>196</v>
      </c>
      <c r="AC323" s="286">
        <f t="shared" si="83"/>
        <v>119</v>
      </c>
      <c r="AD323" s="286">
        <f t="shared" si="83"/>
        <v>34</v>
      </c>
      <c r="AE323" s="287">
        <f t="shared" si="83"/>
        <v>0</v>
      </c>
      <c r="AF323" s="307" t="s">
        <v>0</v>
      </c>
      <c r="AG323" s="308">
        <v>10200</v>
      </c>
      <c r="AH323" s="266"/>
    </row>
    <row r="324" spans="1:34" ht="15.75" customHeight="1">
      <c r="A324" s="289"/>
      <c r="B324" s="290"/>
      <c r="C324" s="284" t="s">
        <v>158</v>
      </c>
      <c r="D324" s="285">
        <f>J324+K324+L324+M324+N324+O324+P324+Q324+R324+S324+T324+U324+V324+W324+X324+Y324+Z324+AA324+AB324+AC324+AD324+AE324</f>
        <v>554</v>
      </c>
      <c r="E324" s="324">
        <v>0</v>
      </c>
      <c r="F324" s="324" t="s">
        <v>218</v>
      </c>
      <c r="G324" s="324" t="s">
        <v>218</v>
      </c>
      <c r="H324" s="324" t="s">
        <v>218</v>
      </c>
      <c r="I324" s="324" t="s">
        <v>218</v>
      </c>
      <c r="J324" s="286">
        <f>SUM(E324:I324)</f>
        <v>0</v>
      </c>
      <c r="K324" s="324" t="s">
        <v>218</v>
      </c>
      <c r="L324" s="324" t="s">
        <v>218</v>
      </c>
      <c r="M324" s="324" t="s">
        <v>218</v>
      </c>
      <c r="N324" s="324" t="s">
        <v>218</v>
      </c>
      <c r="O324" s="324" t="s">
        <v>218</v>
      </c>
      <c r="P324" s="324">
        <v>0</v>
      </c>
      <c r="Q324" s="324">
        <v>0</v>
      </c>
      <c r="R324" s="324">
        <v>2</v>
      </c>
      <c r="S324" s="324">
        <v>1</v>
      </c>
      <c r="T324" s="324">
        <v>8</v>
      </c>
      <c r="U324" s="324">
        <v>7</v>
      </c>
      <c r="V324" s="324">
        <v>10</v>
      </c>
      <c r="W324" s="324">
        <v>26</v>
      </c>
      <c r="X324" s="324">
        <v>52</v>
      </c>
      <c r="Y324" s="324">
        <v>79</v>
      </c>
      <c r="Z324" s="324">
        <v>134</v>
      </c>
      <c r="AA324" s="324">
        <v>128</v>
      </c>
      <c r="AB324" s="324">
        <v>68</v>
      </c>
      <c r="AC324" s="324">
        <v>32</v>
      </c>
      <c r="AD324" s="324">
        <v>7</v>
      </c>
      <c r="AE324" s="324">
        <v>0</v>
      </c>
      <c r="AF324" s="307" t="s">
        <v>158</v>
      </c>
      <c r="AG324" s="308"/>
      <c r="AH324" s="266"/>
    </row>
    <row r="325" spans="1:34" ht="15.75" customHeight="1">
      <c r="A325" s="289"/>
      <c r="B325" s="290"/>
      <c r="C325" s="284" t="s">
        <v>159</v>
      </c>
      <c r="D325" s="285">
        <f>J325+K325+L325+M325+N325+O325+P325+Q325+R325+S325+T325+U325+V325+W325+X325+Y325+Z325+AA325+AB325+AC325+AD325+AE325</f>
        <v>505</v>
      </c>
      <c r="E325" s="324" t="s">
        <v>218</v>
      </c>
      <c r="F325" s="324">
        <v>1</v>
      </c>
      <c r="G325" s="324" t="s">
        <v>218</v>
      </c>
      <c r="H325" s="324" t="s">
        <v>218</v>
      </c>
      <c r="I325" s="324" t="s">
        <v>218</v>
      </c>
      <c r="J325" s="286">
        <f>SUM(E325:I325)</f>
        <v>1</v>
      </c>
      <c r="K325" s="324" t="s">
        <v>218</v>
      </c>
      <c r="L325" s="324" t="s">
        <v>218</v>
      </c>
      <c r="M325" s="324" t="s">
        <v>218</v>
      </c>
      <c r="N325" s="324" t="s">
        <v>218</v>
      </c>
      <c r="O325" s="324">
        <v>0</v>
      </c>
      <c r="P325" s="324">
        <v>0</v>
      </c>
      <c r="Q325" s="324">
        <v>0</v>
      </c>
      <c r="R325" s="324">
        <v>1</v>
      </c>
      <c r="S325" s="324">
        <v>1</v>
      </c>
      <c r="T325" s="324">
        <v>2</v>
      </c>
      <c r="U325" s="324">
        <v>4</v>
      </c>
      <c r="V325" s="324">
        <v>3</v>
      </c>
      <c r="W325" s="324">
        <v>13</v>
      </c>
      <c r="X325" s="324">
        <v>21</v>
      </c>
      <c r="Y325" s="324">
        <v>41</v>
      </c>
      <c r="Z325" s="324">
        <v>76</v>
      </c>
      <c r="AA325" s="324">
        <v>100</v>
      </c>
      <c r="AB325" s="324">
        <v>128</v>
      </c>
      <c r="AC325" s="324">
        <v>87</v>
      </c>
      <c r="AD325" s="324">
        <v>27</v>
      </c>
      <c r="AE325" s="324">
        <v>0</v>
      </c>
      <c r="AF325" s="307" t="s">
        <v>159</v>
      </c>
      <c r="AG325" s="308"/>
      <c r="AH325" s="266"/>
    </row>
    <row r="326" spans="1:34" ht="8.25" customHeight="1">
      <c r="A326" s="289"/>
      <c r="B326" s="290"/>
      <c r="C326" s="291"/>
      <c r="D326" s="285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7"/>
      <c r="AF326" s="307"/>
      <c r="AG326" s="308"/>
      <c r="AH326" s="266"/>
    </row>
    <row r="327" spans="1:34" ht="16.5" customHeight="1">
      <c r="A327" s="295">
        <v>10300</v>
      </c>
      <c r="B327" s="296" t="s">
        <v>815</v>
      </c>
      <c r="C327" s="284" t="s">
        <v>0</v>
      </c>
      <c r="D327" s="285">
        <f>J327+K327+L327+M327+N327+O327+P327+Q327+R327+S327+T327+U327+V327+W327+X327+Y327+Z327+AA327+AB327+AC327+AD327+AE327</f>
        <v>3</v>
      </c>
      <c r="E327" s="286">
        <f aca="true" t="shared" si="84" ref="E327:AE327">E328+E329</f>
        <v>0</v>
      </c>
      <c r="F327" s="286">
        <f t="shared" si="84"/>
        <v>0</v>
      </c>
      <c r="G327" s="286">
        <f t="shared" si="84"/>
        <v>0</v>
      </c>
      <c r="H327" s="286">
        <f t="shared" si="84"/>
        <v>0</v>
      </c>
      <c r="I327" s="286">
        <f t="shared" si="84"/>
        <v>0</v>
      </c>
      <c r="J327" s="286">
        <f t="shared" si="84"/>
        <v>0</v>
      </c>
      <c r="K327" s="286">
        <f t="shared" si="84"/>
        <v>0</v>
      </c>
      <c r="L327" s="286">
        <f t="shared" si="84"/>
        <v>0</v>
      </c>
      <c r="M327" s="286">
        <f t="shared" si="84"/>
        <v>0</v>
      </c>
      <c r="N327" s="286">
        <f t="shared" si="84"/>
        <v>0</v>
      </c>
      <c r="O327" s="286">
        <f t="shared" si="84"/>
        <v>0</v>
      </c>
      <c r="P327" s="286">
        <f t="shared" si="84"/>
        <v>0</v>
      </c>
      <c r="Q327" s="286">
        <f t="shared" si="84"/>
        <v>0</v>
      </c>
      <c r="R327" s="286">
        <f t="shared" si="84"/>
        <v>0</v>
      </c>
      <c r="S327" s="286">
        <f t="shared" si="84"/>
        <v>0</v>
      </c>
      <c r="T327" s="286">
        <f t="shared" si="84"/>
        <v>0</v>
      </c>
      <c r="U327" s="286">
        <f t="shared" si="84"/>
        <v>0</v>
      </c>
      <c r="V327" s="286">
        <f t="shared" si="84"/>
        <v>0</v>
      </c>
      <c r="W327" s="286">
        <f t="shared" si="84"/>
        <v>2</v>
      </c>
      <c r="X327" s="286">
        <f t="shared" si="84"/>
        <v>0</v>
      </c>
      <c r="Y327" s="286">
        <f t="shared" si="84"/>
        <v>0</v>
      </c>
      <c r="Z327" s="286">
        <f t="shared" si="84"/>
        <v>0</v>
      </c>
      <c r="AA327" s="286">
        <f t="shared" si="84"/>
        <v>0</v>
      </c>
      <c r="AB327" s="286">
        <f t="shared" si="84"/>
        <v>1</v>
      </c>
      <c r="AC327" s="286">
        <f t="shared" si="84"/>
        <v>0</v>
      </c>
      <c r="AD327" s="286">
        <f t="shared" si="84"/>
        <v>0</v>
      </c>
      <c r="AE327" s="287">
        <f t="shared" si="84"/>
        <v>0</v>
      </c>
      <c r="AF327" s="307" t="s">
        <v>0</v>
      </c>
      <c r="AG327" s="308">
        <v>10300</v>
      </c>
      <c r="AH327" s="266"/>
    </row>
    <row r="328" spans="1:34" ht="16.5" customHeight="1">
      <c r="A328" s="289"/>
      <c r="B328" s="290"/>
      <c r="C328" s="284" t="s">
        <v>158</v>
      </c>
      <c r="D328" s="285">
        <f>J328+K328+L328+M328+N328+O328+P328+Q328+R328+S328+T328+U328+V328+W328+X328+Y328+Z328+AA328+AB328+AC328+AD328+AE328</f>
        <v>2</v>
      </c>
      <c r="E328" s="324" t="s">
        <v>218</v>
      </c>
      <c r="F328" s="324" t="s">
        <v>218</v>
      </c>
      <c r="G328" s="324" t="s">
        <v>218</v>
      </c>
      <c r="H328" s="324" t="s">
        <v>218</v>
      </c>
      <c r="I328" s="324" t="s">
        <v>218</v>
      </c>
      <c r="J328" s="286">
        <f>SUM(E328:I328)</f>
        <v>0</v>
      </c>
      <c r="K328" s="324" t="s">
        <v>218</v>
      </c>
      <c r="L328" s="324" t="s">
        <v>218</v>
      </c>
      <c r="M328" s="324" t="s">
        <v>218</v>
      </c>
      <c r="N328" s="324" t="s">
        <v>218</v>
      </c>
      <c r="O328" s="324" t="s">
        <v>218</v>
      </c>
      <c r="P328" s="324" t="s">
        <v>218</v>
      </c>
      <c r="Q328" s="324" t="s">
        <v>218</v>
      </c>
      <c r="R328" s="324" t="s">
        <v>218</v>
      </c>
      <c r="S328" s="324" t="s">
        <v>218</v>
      </c>
      <c r="T328" s="324" t="s">
        <v>218</v>
      </c>
      <c r="U328" s="324" t="s">
        <v>218</v>
      </c>
      <c r="V328" s="324" t="s">
        <v>218</v>
      </c>
      <c r="W328" s="324">
        <v>2</v>
      </c>
      <c r="X328" s="324">
        <v>0</v>
      </c>
      <c r="Y328" s="324">
        <v>0</v>
      </c>
      <c r="Z328" s="324">
        <v>0</v>
      </c>
      <c r="AA328" s="324">
        <v>0</v>
      </c>
      <c r="AB328" s="324">
        <v>0</v>
      </c>
      <c r="AC328" s="324">
        <v>0</v>
      </c>
      <c r="AD328" s="324">
        <v>0</v>
      </c>
      <c r="AE328" s="324" t="s">
        <v>218</v>
      </c>
      <c r="AF328" s="307" t="s">
        <v>158</v>
      </c>
      <c r="AG328" s="308"/>
      <c r="AH328" s="266"/>
    </row>
    <row r="329" spans="1:34" ht="16.5" customHeight="1" thickBot="1">
      <c r="A329" s="289"/>
      <c r="B329" s="290"/>
      <c r="C329" s="284" t="s">
        <v>159</v>
      </c>
      <c r="D329" s="285">
        <f>J329+K329+L329+M329+N329+O329+P329+Q329+R329+S329+T329+U329+V329+W329+X329+Y329+Z329+AA329+AB329+AC329+AD329+AE329</f>
        <v>1</v>
      </c>
      <c r="E329" s="324" t="s">
        <v>218</v>
      </c>
      <c r="F329" s="324" t="s">
        <v>218</v>
      </c>
      <c r="G329" s="324" t="s">
        <v>218</v>
      </c>
      <c r="H329" s="324" t="s">
        <v>218</v>
      </c>
      <c r="I329" s="324" t="s">
        <v>218</v>
      </c>
      <c r="J329" s="286">
        <f>SUM(E329:I329)</f>
        <v>0</v>
      </c>
      <c r="K329" s="324" t="s">
        <v>218</v>
      </c>
      <c r="L329" s="324" t="s">
        <v>218</v>
      </c>
      <c r="M329" s="324" t="s">
        <v>218</v>
      </c>
      <c r="N329" s="324" t="s">
        <v>218</v>
      </c>
      <c r="O329" s="324" t="s">
        <v>218</v>
      </c>
      <c r="P329" s="324" t="s">
        <v>218</v>
      </c>
      <c r="Q329" s="324" t="s">
        <v>218</v>
      </c>
      <c r="R329" s="324" t="s">
        <v>218</v>
      </c>
      <c r="S329" s="324" t="s">
        <v>218</v>
      </c>
      <c r="T329" s="324" t="s">
        <v>218</v>
      </c>
      <c r="U329" s="324" t="s">
        <v>218</v>
      </c>
      <c r="V329" s="324" t="s">
        <v>218</v>
      </c>
      <c r="W329" s="324" t="s">
        <v>218</v>
      </c>
      <c r="X329" s="324" t="s">
        <v>218</v>
      </c>
      <c r="Y329" s="324">
        <v>0</v>
      </c>
      <c r="Z329" s="324">
        <v>0</v>
      </c>
      <c r="AA329" s="324">
        <v>0</v>
      </c>
      <c r="AB329" s="324">
        <v>1</v>
      </c>
      <c r="AC329" s="324">
        <v>0</v>
      </c>
      <c r="AD329" s="324">
        <v>0</v>
      </c>
      <c r="AE329" s="324">
        <v>0</v>
      </c>
      <c r="AF329" s="307" t="s">
        <v>159</v>
      </c>
      <c r="AG329" s="308"/>
      <c r="AH329" s="266"/>
    </row>
    <row r="330" spans="1:34" ht="30" customHeight="1">
      <c r="A330" s="301"/>
      <c r="B330" s="302"/>
      <c r="C330" s="321"/>
      <c r="D330" s="304"/>
      <c r="E330" s="304"/>
      <c r="F330" s="304"/>
      <c r="G330" s="304"/>
      <c r="H330" s="304"/>
      <c r="I330" s="304"/>
      <c r="J330" s="304"/>
      <c r="K330" s="304"/>
      <c r="L330" s="304"/>
      <c r="M330" s="304"/>
      <c r="N330" s="304"/>
      <c r="O330" s="304"/>
      <c r="P330" s="304"/>
      <c r="Q330" s="304"/>
      <c r="R330" s="304"/>
      <c r="S330" s="304"/>
      <c r="T330" s="304"/>
      <c r="U330" s="304"/>
      <c r="V330" s="304"/>
      <c r="W330" s="304"/>
      <c r="X330" s="304"/>
      <c r="Y330" s="304"/>
      <c r="Z330" s="304"/>
      <c r="AA330" s="304"/>
      <c r="AB330" s="304"/>
      <c r="AC330" s="755" t="s">
        <v>594</v>
      </c>
      <c r="AD330" s="755"/>
      <c r="AE330" s="755"/>
      <c r="AF330" s="755"/>
      <c r="AG330" s="755"/>
      <c r="AH330" s="266"/>
    </row>
    <row r="331" spans="1:34" ht="15" customHeight="1" thickBot="1">
      <c r="A331" s="289"/>
      <c r="B331" s="305"/>
      <c r="C331" s="306"/>
      <c r="D331" s="299"/>
      <c r="E331" s="299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  <c r="P331" s="299"/>
      <c r="Q331" s="299"/>
      <c r="R331" s="299"/>
      <c r="S331" s="299"/>
      <c r="T331" s="299"/>
      <c r="U331" s="299"/>
      <c r="V331" s="299"/>
      <c r="W331" s="299"/>
      <c r="X331" s="299"/>
      <c r="Y331" s="299"/>
      <c r="Z331" s="299"/>
      <c r="AA331" s="299"/>
      <c r="AB331" s="299"/>
      <c r="AC331" s="299"/>
      <c r="AD331" s="299"/>
      <c r="AE331" s="756" t="str">
        <f>AE253</f>
        <v>平成22年</v>
      </c>
      <c r="AF331" s="756"/>
      <c r="AG331" s="756"/>
      <c r="AH331" s="266"/>
    </row>
    <row r="332" spans="1:34" s="273" customFormat="1" ht="17.25">
      <c r="A332" s="268" t="s">
        <v>256</v>
      </c>
      <c r="B332" s="269" t="s">
        <v>33</v>
      </c>
      <c r="C332" s="270"/>
      <c r="D332" s="269" t="s">
        <v>0</v>
      </c>
      <c r="E332" s="269" t="s">
        <v>713</v>
      </c>
      <c r="F332" s="269">
        <v>1</v>
      </c>
      <c r="G332" s="269">
        <v>2</v>
      </c>
      <c r="H332" s="269">
        <v>3</v>
      </c>
      <c r="I332" s="269">
        <v>4</v>
      </c>
      <c r="J332" s="269" t="s">
        <v>714</v>
      </c>
      <c r="K332" s="269" t="s">
        <v>715</v>
      </c>
      <c r="L332" s="269" t="s">
        <v>716</v>
      </c>
      <c r="M332" s="269" t="s">
        <v>717</v>
      </c>
      <c r="N332" s="269" t="s">
        <v>718</v>
      </c>
      <c r="O332" s="269" t="s">
        <v>719</v>
      </c>
      <c r="P332" s="269" t="s">
        <v>720</v>
      </c>
      <c r="Q332" s="269" t="s">
        <v>721</v>
      </c>
      <c r="R332" s="269" t="s">
        <v>722</v>
      </c>
      <c r="S332" s="269" t="s">
        <v>723</v>
      </c>
      <c r="T332" s="269" t="s">
        <v>724</v>
      </c>
      <c r="U332" s="269" t="s">
        <v>725</v>
      </c>
      <c r="V332" s="269" t="s">
        <v>726</v>
      </c>
      <c r="W332" s="269" t="s">
        <v>727</v>
      </c>
      <c r="X332" s="269" t="s">
        <v>728</v>
      </c>
      <c r="Y332" s="269" t="s">
        <v>729</v>
      </c>
      <c r="Z332" s="269" t="s">
        <v>730</v>
      </c>
      <c r="AA332" s="269" t="s">
        <v>731</v>
      </c>
      <c r="AB332" s="269" t="s">
        <v>732</v>
      </c>
      <c r="AC332" s="269" t="s">
        <v>733</v>
      </c>
      <c r="AD332" s="269" t="s">
        <v>279</v>
      </c>
      <c r="AE332" s="269" t="s">
        <v>280</v>
      </c>
      <c r="AF332" s="271"/>
      <c r="AG332" s="268" t="s">
        <v>256</v>
      </c>
      <c r="AH332" s="272"/>
    </row>
    <row r="333" spans="1:34" ht="16.5" customHeight="1">
      <c r="A333" s="295">
        <v>10400</v>
      </c>
      <c r="B333" s="296" t="s">
        <v>816</v>
      </c>
      <c r="C333" s="284" t="s">
        <v>0</v>
      </c>
      <c r="D333" s="285">
        <f>J333+K333+L333+M333+N333+O333+P333+Q333+R333+S333+T333+U333+V333+W333+X333+Y333+Z333+AA333+AB333+AC333+AD333+AE333</f>
        <v>161</v>
      </c>
      <c r="E333" s="286">
        <f aca="true" t="shared" si="85" ref="E333:AE333">E334+E335</f>
        <v>0</v>
      </c>
      <c r="F333" s="286">
        <f t="shared" si="85"/>
        <v>0</v>
      </c>
      <c r="G333" s="286">
        <f t="shared" si="85"/>
        <v>0</v>
      </c>
      <c r="H333" s="286">
        <f t="shared" si="85"/>
        <v>0</v>
      </c>
      <c r="I333" s="286">
        <f t="shared" si="85"/>
        <v>0</v>
      </c>
      <c r="J333" s="286">
        <f t="shared" si="85"/>
        <v>0</v>
      </c>
      <c r="K333" s="286">
        <f t="shared" si="85"/>
        <v>0</v>
      </c>
      <c r="L333" s="286">
        <f t="shared" si="85"/>
        <v>0</v>
      </c>
      <c r="M333" s="286">
        <f t="shared" si="85"/>
        <v>0</v>
      </c>
      <c r="N333" s="286">
        <f t="shared" si="85"/>
        <v>0</v>
      </c>
      <c r="O333" s="286">
        <f t="shared" si="85"/>
        <v>0</v>
      </c>
      <c r="P333" s="286">
        <f t="shared" si="85"/>
        <v>0</v>
      </c>
      <c r="Q333" s="286">
        <f t="shared" si="85"/>
        <v>0</v>
      </c>
      <c r="R333" s="286">
        <f t="shared" si="85"/>
        <v>0</v>
      </c>
      <c r="S333" s="286">
        <f t="shared" si="85"/>
        <v>1</v>
      </c>
      <c r="T333" s="286">
        <f t="shared" si="85"/>
        <v>0</v>
      </c>
      <c r="U333" s="286">
        <f t="shared" si="85"/>
        <v>1</v>
      </c>
      <c r="V333" s="286">
        <f t="shared" si="85"/>
        <v>4</v>
      </c>
      <c r="W333" s="286">
        <f t="shared" si="85"/>
        <v>5</v>
      </c>
      <c r="X333" s="286">
        <f t="shared" si="85"/>
        <v>10</v>
      </c>
      <c r="Y333" s="286">
        <f t="shared" si="85"/>
        <v>22</v>
      </c>
      <c r="Z333" s="286">
        <f t="shared" si="85"/>
        <v>54</v>
      </c>
      <c r="AA333" s="286">
        <f t="shared" si="85"/>
        <v>40</v>
      </c>
      <c r="AB333" s="286">
        <f t="shared" si="85"/>
        <v>12</v>
      </c>
      <c r="AC333" s="286">
        <f t="shared" si="85"/>
        <v>11</v>
      </c>
      <c r="AD333" s="286">
        <f t="shared" si="85"/>
        <v>1</v>
      </c>
      <c r="AE333" s="287">
        <f t="shared" si="85"/>
        <v>0</v>
      </c>
      <c r="AF333" s="288" t="s">
        <v>0</v>
      </c>
      <c r="AG333" s="297">
        <v>10400</v>
      </c>
      <c r="AH333" s="266"/>
    </row>
    <row r="334" spans="1:34" ht="16.5" customHeight="1">
      <c r="A334" s="289"/>
      <c r="B334" s="290"/>
      <c r="C334" s="284" t="s">
        <v>158</v>
      </c>
      <c r="D334" s="285">
        <f>J334+K334+L334+M334+N334+O334+P334+Q334+R334+S334+T334+U334+V334+W334+X334+Y334+Z334+AA334+AB334+AC334+AD334+AE334</f>
        <v>119</v>
      </c>
      <c r="E334" s="324" t="s">
        <v>218</v>
      </c>
      <c r="F334" s="324" t="s">
        <v>218</v>
      </c>
      <c r="G334" s="324" t="s">
        <v>218</v>
      </c>
      <c r="H334" s="324" t="s">
        <v>218</v>
      </c>
      <c r="I334" s="324" t="s">
        <v>218</v>
      </c>
      <c r="J334" s="286">
        <f>SUM(E334:I334)</f>
        <v>0</v>
      </c>
      <c r="K334" s="324" t="s">
        <v>218</v>
      </c>
      <c r="L334" s="324" t="s">
        <v>218</v>
      </c>
      <c r="M334" s="324" t="s">
        <v>218</v>
      </c>
      <c r="N334" s="324" t="s">
        <v>218</v>
      </c>
      <c r="O334" s="324" t="s">
        <v>218</v>
      </c>
      <c r="P334" s="324" t="s">
        <v>218</v>
      </c>
      <c r="Q334" s="324" t="s">
        <v>218</v>
      </c>
      <c r="R334" s="324" t="s">
        <v>218</v>
      </c>
      <c r="S334" s="324">
        <v>1</v>
      </c>
      <c r="T334" s="324">
        <v>0</v>
      </c>
      <c r="U334" s="324">
        <v>1</v>
      </c>
      <c r="V334" s="324">
        <v>4</v>
      </c>
      <c r="W334" s="324">
        <v>5</v>
      </c>
      <c r="X334" s="324">
        <v>8</v>
      </c>
      <c r="Y334" s="324">
        <v>20</v>
      </c>
      <c r="Z334" s="324">
        <v>36</v>
      </c>
      <c r="AA334" s="324">
        <v>31</v>
      </c>
      <c r="AB334" s="324">
        <v>6</v>
      </c>
      <c r="AC334" s="324">
        <v>7</v>
      </c>
      <c r="AD334" s="324">
        <v>0</v>
      </c>
      <c r="AE334" s="324">
        <v>0</v>
      </c>
      <c r="AF334" s="288" t="s">
        <v>158</v>
      </c>
      <c r="AG334" s="281"/>
      <c r="AH334" s="266"/>
    </row>
    <row r="335" spans="1:34" ht="16.5" customHeight="1">
      <c r="A335" s="289"/>
      <c r="B335" s="290"/>
      <c r="C335" s="284" t="s">
        <v>159</v>
      </c>
      <c r="D335" s="285">
        <f>J335+K335+L335+M335+N335+O335+P335+Q335+R335+S335+T335+U335+V335+W335+X335+Y335+Z335+AA335+AB335+AC335+AD335+AE335</f>
        <v>42</v>
      </c>
      <c r="E335" s="324" t="s">
        <v>218</v>
      </c>
      <c r="F335" s="324" t="s">
        <v>218</v>
      </c>
      <c r="G335" s="324" t="s">
        <v>218</v>
      </c>
      <c r="H335" s="324" t="s">
        <v>218</v>
      </c>
      <c r="I335" s="324" t="s">
        <v>218</v>
      </c>
      <c r="J335" s="286">
        <f>SUM(E335:I335)</f>
        <v>0</v>
      </c>
      <c r="K335" s="324" t="s">
        <v>218</v>
      </c>
      <c r="L335" s="324" t="s">
        <v>218</v>
      </c>
      <c r="M335" s="324" t="s">
        <v>218</v>
      </c>
      <c r="N335" s="324" t="s">
        <v>218</v>
      </c>
      <c r="O335" s="324" t="s">
        <v>218</v>
      </c>
      <c r="P335" s="324" t="s">
        <v>218</v>
      </c>
      <c r="Q335" s="324" t="s">
        <v>218</v>
      </c>
      <c r="R335" s="324" t="s">
        <v>218</v>
      </c>
      <c r="S335" s="324" t="s">
        <v>218</v>
      </c>
      <c r="T335" s="324" t="s">
        <v>218</v>
      </c>
      <c r="U335" s="324" t="s">
        <v>218</v>
      </c>
      <c r="V335" s="324" t="s">
        <v>218</v>
      </c>
      <c r="W335" s="324">
        <v>0</v>
      </c>
      <c r="X335" s="324">
        <v>2</v>
      </c>
      <c r="Y335" s="324">
        <v>2</v>
      </c>
      <c r="Z335" s="324">
        <v>18</v>
      </c>
      <c r="AA335" s="324">
        <v>9</v>
      </c>
      <c r="AB335" s="324">
        <v>6</v>
      </c>
      <c r="AC335" s="324">
        <v>4</v>
      </c>
      <c r="AD335" s="324">
        <v>1</v>
      </c>
      <c r="AE335" s="324" t="s">
        <v>218</v>
      </c>
      <c r="AF335" s="288" t="s">
        <v>159</v>
      </c>
      <c r="AG335" s="281"/>
      <c r="AH335" s="266"/>
    </row>
    <row r="336" spans="1:34" ht="6.75" customHeight="1">
      <c r="A336" s="289"/>
      <c r="B336" s="290"/>
      <c r="C336" s="291"/>
      <c r="D336" s="285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7"/>
      <c r="AF336" s="288"/>
      <c r="AG336" s="281"/>
      <c r="AH336" s="266"/>
    </row>
    <row r="337" spans="1:34" ht="16.5" customHeight="1">
      <c r="A337" s="295">
        <v>10500</v>
      </c>
      <c r="B337" s="296" t="s">
        <v>817</v>
      </c>
      <c r="C337" s="284" t="s">
        <v>0</v>
      </c>
      <c r="D337" s="285">
        <f>J337+K337+L337+M337+N337+O337+P337+Q337+R337+S337+T337+U337+V337+W337+X337+Y337+Z337+AA337+AB337+AC337+AD337+AE337</f>
        <v>22</v>
      </c>
      <c r="E337" s="286">
        <f aca="true" t="shared" si="86" ref="E337:AE337">E338+E339</f>
        <v>0</v>
      </c>
      <c r="F337" s="286">
        <f t="shared" si="86"/>
        <v>0</v>
      </c>
      <c r="G337" s="286">
        <f t="shared" si="86"/>
        <v>0</v>
      </c>
      <c r="H337" s="286">
        <f t="shared" si="86"/>
        <v>0</v>
      </c>
      <c r="I337" s="286">
        <f t="shared" si="86"/>
        <v>0</v>
      </c>
      <c r="J337" s="286">
        <f t="shared" si="86"/>
        <v>0</v>
      </c>
      <c r="K337" s="286">
        <f t="shared" si="86"/>
        <v>0</v>
      </c>
      <c r="L337" s="286">
        <f t="shared" si="86"/>
        <v>0</v>
      </c>
      <c r="M337" s="286">
        <f t="shared" si="86"/>
        <v>0</v>
      </c>
      <c r="N337" s="286">
        <f t="shared" si="86"/>
        <v>0</v>
      </c>
      <c r="O337" s="286">
        <f t="shared" si="86"/>
        <v>1</v>
      </c>
      <c r="P337" s="286">
        <f t="shared" si="86"/>
        <v>0</v>
      </c>
      <c r="Q337" s="286">
        <f t="shared" si="86"/>
        <v>1</v>
      </c>
      <c r="R337" s="286">
        <f t="shared" si="86"/>
        <v>1</v>
      </c>
      <c r="S337" s="286">
        <f t="shared" si="86"/>
        <v>0</v>
      </c>
      <c r="T337" s="286">
        <f t="shared" si="86"/>
        <v>1</v>
      </c>
      <c r="U337" s="286">
        <f t="shared" si="86"/>
        <v>5</v>
      </c>
      <c r="V337" s="286">
        <f t="shared" si="86"/>
        <v>1</v>
      </c>
      <c r="W337" s="286">
        <f t="shared" si="86"/>
        <v>1</v>
      </c>
      <c r="X337" s="286">
        <f t="shared" si="86"/>
        <v>0</v>
      </c>
      <c r="Y337" s="286">
        <f t="shared" si="86"/>
        <v>1</v>
      </c>
      <c r="Z337" s="286">
        <f t="shared" si="86"/>
        <v>3</v>
      </c>
      <c r="AA337" s="286">
        <f t="shared" si="86"/>
        <v>1</v>
      </c>
      <c r="AB337" s="286">
        <f t="shared" si="86"/>
        <v>3</v>
      </c>
      <c r="AC337" s="286">
        <f t="shared" si="86"/>
        <v>3</v>
      </c>
      <c r="AD337" s="286">
        <f t="shared" si="86"/>
        <v>0</v>
      </c>
      <c r="AE337" s="287">
        <f t="shared" si="86"/>
        <v>0</v>
      </c>
      <c r="AF337" s="288" t="s">
        <v>0</v>
      </c>
      <c r="AG337" s="297">
        <v>10500</v>
      </c>
      <c r="AH337" s="266"/>
    </row>
    <row r="338" spans="1:34" ht="16.5" customHeight="1">
      <c r="A338" s="289"/>
      <c r="B338" s="290"/>
      <c r="C338" s="284" t="s">
        <v>158</v>
      </c>
      <c r="D338" s="285">
        <f>J338+K338+L338+M338+N338+O338+P338+Q338+R338+S338+T338+U338+V338+W338+X338+Y338+Z338+AA338+AB338+AC338+AD338+AE338</f>
        <v>10</v>
      </c>
      <c r="E338" s="324" t="s">
        <v>218</v>
      </c>
      <c r="F338" s="324" t="s">
        <v>218</v>
      </c>
      <c r="G338" s="324" t="s">
        <v>218</v>
      </c>
      <c r="H338" s="324" t="s">
        <v>218</v>
      </c>
      <c r="I338" s="324" t="s">
        <v>218</v>
      </c>
      <c r="J338" s="286">
        <f>SUM(E338:I338)</f>
        <v>0</v>
      </c>
      <c r="K338" s="324" t="s">
        <v>218</v>
      </c>
      <c r="L338" s="324" t="s">
        <v>218</v>
      </c>
      <c r="M338" s="324" t="s">
        <v>218</v>
      </c>
      <c r="N338" s="324" t="s">
        <v>218</v>
      </c>
      <c r="O338" s="324">
        <v>1</v>
      </c>
      <c r="P338" s="324">
        <v>0</v>
      </c>
      <c r="Q338" s="324">
        <v>1</v>
      </c>
      <c r="R338" s="324">
        <v>1</v>
      </c>
      <c r="S338" s="324">
        <v>0</v>
      </c>
      <c r="T338" s="324">
        <v>1</v>
      </c>
      <c r="U338" s="324">
        <v>3</v>
      </c>
      <c r="V338" s="324">
        <v>1</v>
      </c>
      <c r="W338" s="324">
        <v>1</v>
      </c>
      <c r="X338" s="324">
        <v>0</v>
      </c>
      <c r="Y338" s="324">
        <v>0</v>
      </c>
      <c r="Z338" s="324">
        <v>0</v>
      </c>
      <c r="AA338" s="324">
        <v>0</v>
      </c>
      <c r="AB338" s="324">
        <v>1</v>
      </c>
      <c r="AC338" s="324">
        <v>0</v>
      </c>
      <c r="AD338" s="324">
        <v>0</v>
      </c>
      <c r="AE338" s="324" t="s">
        <v>218</v>
      </c>
      <c r="AF338" s="288" t="s">
        <v>158</v>
      </c>
      <c r="AG338" s="281"/>
      <c r="AH338" s="266"/>
    </row>
    <row r="339" spans="1:34" ht="16.5" customHeight="1">
      <c r="A339" s="289"/>
      <c r="B339" s="290"/>
      <c r="C339" s="284" t="s">
        <v>159</v>
      </c>
      <c r="D339" s="285">
        <f>J339+K339+L339+M339+N339+O339+P339+Q339+R339+S339+T339+U339+V339+W339+X339+Y339+Z339+AA339+AB339+AC339+AD339+AE339</f>
        <v>12</v>
      </c>
      <c r="E339" s="324" t="s">
        <v>218</v>
      </c>
      <c r="F339" s="324" t="s">
        <v>218</v>
      </c>
      <c r="G339" s="324" t="s">
        <v>218</v>
      </c>
      <c r="H339" s="324" t="s">
        <v>218</v>
      </c>
      <c r="I339" s="324" t="s">
        <v>218</v>
      </c>
      <c r="J339" s="286">
        <f>SUM(E339:I339)</f>
        <v>0</v>
      </c>
      <c r="K339" s="324" t="s">
        <v>218</v>
      </c>
      <c r="L339" s="324" t="s">
        <v>218</v>
      </c>
      <c r="M339" s="324" t="s">
        <v>218</v>
      </c>
      <c r="N339" s="324" t="s">
        <v>218</v>
      </c>
      <c r="O339" s="324" t="s">
        <v>218</v>
      </c>
      <c r="P339" s="324" t="s">
        <v>218</v>
      </c>
      <c r="Q339" s="324" t="s">
        <v>218</v>
      </c>
      <c r="R339" s="324" t="s">
        <v>218</v>
      </c>
      <c r="S339" s="324" t="s">
        <v>218</v>
      </c>
      <c r="T339" s="324" t="s">
        <v>218</v>
      </c>
      <c r="U339" s="324">
        <v>2</v>
      </c>
      <c r="V339" s="324">
        <v>0</v>
      </c>
      <c r="W339" s="324">
        <v>0</v>
      </c>
      <c r="X339" s="324">
        <v>0</v>
      </c>
      <c r="Y339" s="324">
        <v>1</v>
      </c>
      <c r="Z339" s="324">
        <v>3</v>
      </c>
      <c r="AA339" s="324">
        <v>1</v>
      </c>
      <c r="AB339" s="324">
        <v>2</v>
      </c>
      <c r="AC339" s="324">
        <v>3</v>
      </c>
      <c r="AD339" s="324">
        <v>0</v>
      </c>
      <c r="AE339" s="324">
        <v>0</v>
      </c>
      <c r="AF339" s="288" t="s">
        <v>159</v>
      </c>
      <c r="AG339" s="281"/>
      <c r="AH339" s="266"/>
    </row>
    <row r="340" spans="1:34" ht="6.75" customHeight="1">
      <c r="A340" s="289"/>
      <c r="B340" s="290"/>
      <c r="C340" s="291"/>
      <c r="D340" s="285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E340" s="287"/>
      <c r="AF340" s="288"/>
      <c r="AG340" s="281"/>
      <c r="AH340" s="266"/>
    </row>
    <row r="341" spans="1:34" ht="16.5" customHeight="1">
      <c r="A341" s="295">
        <v>10600</v>
      </c>
      <c r="B341" s="296" t="s">
        <v>818</v>
      </c>
      <c r="C341" s="284" t="s">
        <v>0</v>
      </c>
      <c r="D341" s="285">
        <f>J341+K341+L341+M341+N341+O341+P341+Q341+R341+S341+T341+U341+V341+W341+X341+Y341+Z341+AA341+AB341+AC341+AD341+AE341</f>
        <v>503</v>
      </c>
      <c r="E341" s="286">
        <f aca="true" t="shared" si="87" ref="E341:AE341">E342+E343</f>
        <v>0</v>
      </c>
      <c r="F341" s="286">
        <f t="shared" si="87"/>
        <v>0</v>
      </c>
      <c r="G341" s="286">
        <f t="shared" si="87"/>
        <v>0</v>
      </c>
      <c r="H341" s="286">
        <f t="shared" si="87"/>
        <v>0</v>
      </c>
      <c r="I341" s="286">
        <f t="shared" si="87"/>
        <v>0</v>
      </c>
      <c r="J341" s="286">
        <f t="shared" si="87"/>
        <v>0</v>
      </c>
      <c r="K341" s="286">
        <f t="shared" si="87"/>
        <v>0</v>
      </c>
      <c r="L341" s="286">
        <f t="shared" si="87"/>
        <v>0</v>
      </c>
      <c r="M341" s="286">
        <f t="shared" si="87"/>
        <v>0</v>
      </c>
      <c r="N341" s="286">
        <f t="shared" si="87"/>
        <v>0</v>
      </c>
      <c r="O341" s="286">
        <f t="shared" si="87"/>
        <v>0</v>
      </c>
      <c r="P341" s="286">
        <f t="shared" si="87"/>
        <v>1</v>
      </c>
      <c r="Q341" s="286">
        <f t="shared" si="87"/>
        <v>0</v>
      </c>
      <c r="R341" s="286">
        <f t="shared" si="87"/>
        <v>1</v>
      </c>
      <c r="S341" s="286">
        <f t="shared" si="87"/>
        <v>3</v>
      </c>
      <c r="T341" s="286">
        <f t="shared" si="87"/>
        <v>2</v>
      </c>
      <c r="U341" s="286">
        <f t="shared" si="87"/>
        <v>2</v>
      </c>
      <c r="V341" s="286">
        <f t="shared" si="87"/>
        <v>11</v>
      </c>
      <c r="W341" s="286">
        <f t="shared" si="87"/>
        <v>23</v>
      </c>
      <c r="X341" s="286">
        <f t="shared" si="87"/>
        <v>40</v>
      </c>
      <c r="Y341" s="286">
        <f t="shared" si="87"/>
        <v>67</v>
      </c>
      <c r="Z341" s="286">
        <f t="shared" si="87"/>
        <v>102</v>
      </c>
      <c r="AA341" s="286">
        <f t="shared" si="87"/>
        <v>119</v>
      </c>
      <c r="AB341" s="286">
        <f t="shared" si="87"/>
        <v>83</v>
      </c>
      <c r="AC341" s="286">
        <f t="shared" si="87"/>
        <v>35</v>
      </c>
      <c r="AD341" s="286">
        <f t="shared" si="87"/>
        <v>14</v>
      </c>
      <c r="AE341" s="287">
        <f t="shared" si="87"/>
        <v>0</v>
      </c>
      <c r="AF341" s="288" t="s">
        <v>0</v>
      </c>
      <c r="AG341" s="297">
        <v>10600</v>
      </c>
      <c r="AH341" s="266"/>
    </row>
    <row r="342" spans="1:34" ht="16.5" customHeight="1">
      <c r="A342" s="289"/>
      <c r="B342" s="290"/>
      <c r="C342" s="284" t="s">
        <v>158</v>
      </c>
      <c r="D342" s="285">
        <f>J342+K342+L342+M342+N342+O342+P342+Q342+R342+S342+T342+U342+V342+W342+X342+Y342+Z342+AA342+AB342+AC342+AD342+AE342</f>
        <v>272</v>
      </c>
      <c r="E342" s="324" t="s">
        <v>218</v>
      </c>
      <c r="F342" s="324" t="s">
        <v>218</v>
      </c>
      <c r="G342" s="324" t="s">
        <v>218</v>
      </c>
      <c r="H342" s="324" t="s">
        <v>218</v>
      </c>
      <c r="I342" s="324" t="s">
        <v>218</v>
      </c>
      <c r="J342" s="286">
        <f>SUM(E342:I342)</f>
        <v>0</v>
      </c>
      <c r="K342" s="324" t="s">
        <v>218</v>
      </c>
      <c r="L342" s="324" t="s">
        <v>218</v>
      </c>
      <c r="M342" s="324" t="s">
        <v>218</v>
      </c>
      <c r="N342" s="324" t="s">
        <v>218</v>
      </c>
      <c r="O342" s="324" t="s">
        <v>218</v>
      </c>
      <c r="P342" s="324">
        <v>1</v>
      </c>
      <c r="Q342" s="324">
        <v>0</v>
      </c>
      <c r="R342" s="324">
        <v>1</v>
      </c>
      <c r="S342" s="324">
        <v>3</v>
      </c>
      <c r="T342" s="324">
        <v>2</v>
      </c>
      <c r="U342" s="324">
        <v>2</v>
      </c>
      <c r="V342" s="324">
        <v>8</v>
      </c>
      <c r="W342" s="324">
        <v>20</v>
      </c>
      <c r="X342" s="324">
        <v>29</v>
      </c>
      <c r="Y342" s="324">
        <v>42</v>
      </c>
      <c r="Z342" s="324">
        <v>59</v>
      </c>
      <c r="AA342" s="324">
        <v>57</v>
      </c>
      <c r="AB342" s="324">
        <v>34</v>
      </c>
      <c r="AC342" s="324">
        <v>9</v>
      </c>
      <c r="AD342" s="324">
        <v>5</v>
      </c>
      <c r="AE342" s="324" t="s">
        <v>218</v>
      </c>
      <c r="AF342" s="288" t="s">
        <v>158</v>
      </c>
      <c r="AG342" s="281"/>
      <c r="AH342" s="266"/>
    </row>
    <row r="343" spans="1:34" ht="16.5" customHeight="1">
      <c r="A343" s="289"/>
      <c r="B343" s="290"/>
      <c r="C343" s="284" t="s">
        <v>159</v>
      </c>
      <c r="D343" s="285">
        <f>J343+K343+L343+M343+N343+O343+P343+Q343+R343+S343+T343+U343+V343+W343+X343+Y343+Z343+AA343+AB343+AC343+AD343+AE343</f>
        <v>231</v>
      </c>
      <c r="E343" s="324" t="s">
        <v>218</v>
      </c>
      <c r="F343" s="324" t="s">
        <v>218</v>
      </c>
      <c r="G343" s="324" t="s">
        <v>218</v>
      </c>
      <c r="H343" s="324" t="s">
        <v>218</v>
      </c>
      <c r="I343" s="324" t="s">
        <v>218</v>
      </c>
      <c r="J343" s="286">
        <f>SUM(E343:I343)</f>
        <v>0</v>
      </c>
      <c r="K343" s="324" t="s">
        <v>218</v>
      </c>
      <c r="L343" s="324" t="s">
        <v>218</v>
      </c>
      <c r="M343" s="324" t="s">
        <v>218</v>
      </c>
      <c r="N343" s="324" t="s">
        <v>218</v>
      </c>
      <c r="O343" s="324" t="s">
        <v>218</v>
      </c>
      <c r="P343" s="324" t="s">
        <v>218</v>
      </c>
      <c r="Q343" s="324" t="s">
        <v>218</v>
      </c>
      <c r="R343" s="324" t="s">
        <v>218</v>
      </c>
      <c r="S343" s="324" t="s">
        <v>218</v>
      </c>
      <c r="T343" s="324" t="s">
        <v>218</v>
      </c>
      <c r="U343" s="324" t="s">
        <v>218</v>
      </c>
      <c r="V343" s="324">
        <v>3</v>
      </c>
      <c r="W343" s="324">
        <v>3</v>
      </c>
      <c r="X343" s="324">
        <v>11</v>
      </c>
      <c r="Y343" s="324">
        <v>25</v>
      </c>
      <c r="Z343" s="324">
        <v>43</v>
      </c>
      <c r="AA343" s="324">
        <v>62</v>
      </c>
      <c r="AB343" s="324">
        <v>49</v>
      </c>
      <c r="AC343" s="324">
        <v>26</v>
      </c>
      <c r="AD343" s="324">
        <v>9</v>
      </c>
      <c r="AE343" s="324" t="s">
        <v>218</v>
      </c>
      <c r="AF343" s="288" t="s">
        <v>159</v>
      </c>
      <c r="AG343" s="281"/>
      <c r="AH343" s="266"/>
    </row>
    <row r="344" spans="1:34" ht="6.75" customHeight="1">
      <c r="A344" s="289"/>
      <c r="B344" s="290"/>
      <c r="C344" s="291"/>
      <c r="D344" s="285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7"/>
      <c r="AF344" s="288"/>
      <c r="AG344" s="281"/>
      <c r="AH344" s="266"/>
    </row>
    <row r="345" spans="1:34" ht="16.5" customHeight="1">
      <c r="A345" s="292">
        <v>11000</v>
      </c>
      <c r="B345" s="293" t="s">
        <v>292</v>
      </c>
      <c r="C345" s="284" t="s">
        <v>0</v>
      </c>
      <c r="D345" s="285">
        <f>J345+K345+L345+M345+N345+O345+P345+Q345+R345+S345+T345+U345+V345+W345+X345+Y345+Z345+AA345+AB345+AC345+AD345+AE345</f>
        <v>354</v>
      </c>
      <c r="E345" s="286">
        <f aca="true" t="shared" si="88" ref="E345:AE345">E346+E347</f>
        <v>2</v>
      </c>
      <c r="F345" s="286">
        <f t="shared" si="88"/>
        <v>0</v>
      </c>
      <c r="G345" s="286">
        <f t="shared" si="88"/>
        <v>0</v>
      </c>
      <c r="H345" s="286">
        <f t="shared" si="88"/>
        <v>0</v>
      </c>
      <c r="I345" s="286">
        <f t="shared" si="88"/>
        <v>0</v>
      </c>
      <c r="J345" s="286">
        <f t="shared" si="88"/>
        <v>2</v>
      </c>
      <c r="K345" s="286">
        <f t="shared" si="88"/>
        <v>0</v>
      </c>
      <c r="L345" s="286">
        <f t="shared" si="88"/>
        <v>0</v>
      </c>
      <c r="M345" s="286">
        <f t="shared" si="88"/>
        <v>0</v>
      </c>
      <c r="N345" s="286">
        <f t="shared" si="88"/>
        <v>2</v>
      </c>
      <c r="O345" s="286">
        <f t="shared" si="88"/>
        <v>0</v>
      </c>
      <c r="P345" s="286">
        <f t="shared" si="88"/>
        <v>2</v>
      </c>
      <c r="Q345" s="286">
        <f t="shared" si="88"/>
        <v>3</v>
      </c>
      <c r="R345" s="286">
        <f t="shared" si="88"/>
        <v>4</v>
      </c>
      <c r="S345" s="286">
        <f t="shared" si="88"/>
        <v>12</v>
      </c>
      <c r="T345" s="286">
        <f t="shared" si="88"/>
        <v>13</v>
      </c>
      <c r="U345" s="286">
        <f t="shared" si="88"/>
        <v>21</v>
      </c>
      <c r="V345" s="286">
        <f t="shared" si="88"/>
        <v>24</v>
      </c>
      <c r="W345" s="286">
        <f t="shared" si="88"/>
        <v>28</v>
      </c>
      <c r="X345" s="286">
        <f t="shared" si="88"/>
        <v>33</v>
      </c>
      <c r="Y345" s="286">
        <f t="shared" si="88"/>
        <v>27</v>
      </c>
      <c r="Z345" s="286">
        <f t="shared" si="88"/>
        <v>58</v>
      </c>
      <c r="AA345" s="286">
        <f t="shared" si="88"/>
        <v>61</v>
      </c>
      <c r="AB345" s="286">
        <f t="shared" si="88"/>
        <v>38</v>
      </c>
      <c r="AC345" s="286">
        <f t="shared" si="88"/>
        <v>18</v>
      </c>
      <c r="AD345" s="286">
        <f t="shared" si="88"/>
        <v>8</v>
      </c>
      <c r="AE345" s="287">
        <f t="shared" si="88"/>
        <v>0</v>
      </c>
      <c r="AF345" s="288" t="s">
        <v>0</v>
      </c>
      <c r="AG345" s="294">
        <v>11000</v>
      </c>
      <c r="AH345" s="266"/>
    </row>
    <row r="346" spans="1:34" ht="16.5" customHeight="1">
      <c r="A346" s="289"/>
      <c r="B346" s="290"/>
      <c r="C346" s="284" t="s">
        <v>158</v>
      </c>
      <c r="D346" s="285">
        <f>J346+K346+L346+M346+N346+O346+P346+Q346+R346+S346+T346+U346+V346+W346+X346+Y346+Z346+AA346+AB346+AC346+AD346+AE346</f>
        <v>198</v>
      </c>
      <c r="E346" s="324" t="s">
        <v>218</v>
      </c>
      <c r="F346" s="324" t="s">
        <v>218</v>
      </c>
      <c r="G346" s="324" t="s">
        <v>218</v>
      </c>
      <c r="H346" s="324" t="s">
        <v>218</v>
      </c>
      <c r="I346" s="324" t="s">
        <v>218</v>
      </c>
      <c r="J346" s="286">
        <f>SUM(E346:I346)</f>
        <v>0</v>
      </c>
      <c r="K346" s="324" t="s">
        <v>218</v>
      </c>
      <c r="L346" s="324" t="s">
        <v>218</v>
      </c>
      <c r="M346" s="324" t="s">
        <v>218</v>
      </c>
      <c r="N346" s="324">
        <v>2</v>
      </c>
      <c r="O346" s="324">
        <v>0</v>
      </c>
      <c r="P346" s="324">
        <v>1</v>
      </c>
      <c r="Q346" s="324">
        <v>3</v>
      </c>
      <c r="R346" s="324">
        <v>4</v>
      </c>
      <c r="S346" s="324">
        <v>11</v>
      </c>
      <c r="T346" s="324">
        <v>10</v>
      </c>
      <c r="U346" s="324">
        <v>18</v>
      </c>
      <c r="V346" s="324">
        <v>22</v>
      </c>
      <c r="W346" s="324">
        <v>24</v>
      </c>
      <c r="X346" s="324">
        <v>22</v>
      </c>
      <c r="Y346" s="324">
        <v>18</v>
      </c>
      <c r="Z346" s="324">
        <v>28</v>
      </c>
      <c r="AA346" s="324">
        <v>19</v>
      </c>
      <c r="AB346" s="324">
        <v>11</v>
      </c>
      <c r="AC346" s="324">
        <v>4</v>
      </c>
      <c r="AD346" s="324">
        <v>1</v>
      </c>
      <c r="AE346" s="324" t="s">
        <v>218</v>
      </c>
      <c r="AF346" s="288" t="s">
        <v>158</v>
      </c>
      <c r="AG346" s="281"/>
      <c r="AH346" s="266"/>
    </row>
    <row r="347" spans="1:34" ht="16.5" customHeight="1">
      <c r="A347" s="289"/>
      <c r="B347" s="290"/>
      <c r="C347" s="284" t="s">
        <v>159</v>
      </c>
      <c r="D347" s="285">
        <f>J347+K347+L347+M347+N347+O347+P347+Q347+R347+S347+T347+U347+V347+W347+X347+Y347+Z347+AA347+AB347+AC347+AD347+AE347</f>
        <v>156</v>
      </c>
      <c r="E347" s="324">
        <v>2</v>
      </c>
      <c r="F347" s="324" t="s">
        <v>218</v>
      </c>
      <c r="G347" s="324" t="s">
        <v>218</v>
      </c>
      <c r="H347" s="324" t="s">
        <v>218</v>
      </c>
      <c r="I347" s="324" t="s">
        <v>218</v>
      </c>
      <c r="J347" s="286">
        <f>SUM(E347:I347)</f>
        <v>2</v>
      </c>
      <c r="K347" s="324" t="s">
        <v>218</v>
      </c>
      <c r="L347" s="324" t="s">
        <v>218</v>
      </c>
      <c r="M347" s="324" t="s">
        <v>218</v>
      </c>
      <c r="N347" s="324" t="s">
        <v>218</v>
      </c>
      <c r="O347" s="324" t="s">
        <v>218</v>
      </c>
      <c r="P347" s="324">
        <v>1</v>
      </c>
      <c r="Q347" s="324">
        <v>0</v>
      </c>
      <c r="R347" s="324">
        <v>0</v>
      </c>
      <c r="S347" s="324">
        <v>1</v>
      </c>
      <c r="T347" s="324">
        <v>3</v>
      </c>
      <c r="U347" s="324">
        <v>3</v>
      </c>
      <c r="V347" s="324">
        <v>2</v>
      </c>
      <c r="W347" s="324">
        <v>4</v>
      </c>
      <c r="X347" s="324">
        <v>11</v>
      </c>
      <c r="Y347" s="324">
        <v>9</v>
      </c>
      <c r="Z347" s="324">
        <v>30</v>
      </c>
      <c r="AA347" s="324">
        <v>42</v>
      </c>
      <c r="AB347" s="324">
        <v>27</v>
      </c>
      <c r="AC347" s="324">
        <v>14</v>
      </c>
      <c r="AD347" s="324">
        <v>7</v>
      </c>
      <c r="AE347" s="324">
        <v>0</v>
      </c>
      <c r="AF347" s="288" t="s">
        <v>159</v>
      </c>
      <c r="AG347" s="281"/>
      <c r="AH347" s="266"/>
    </row>
    <row r="348" spans="1:34" ht="6.75" customHeight="1">
      <c r="A348" s="289"/>
      <c r="B348" s="290"/>
      <c r="C348" s="291"/>
      <c r="D348" s="285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7"/>
      <c r="AF348" s="288"/>
      <c r="AG348" s="281"/>
      <c r="AH348" s="266"/>
    </row>
    <row r="349" spans="1:34" ht="16.5" customHeight="1">
      <c r="A349" s="295">
        <v>11100</v>
      </c>
      <c r="B349" s="296" t="s">
        <v>819</v>
      </c>
      <c r="C349" s="284" t="s">
        <v>0</v>
      </c>
      <c r="D349" s="285">
        <f>J349+K349+L349+M349+N349+O349+P349+Q349+R349+S349+T349+U349+V349+W349+X349+Y349+Z349+AA349+AB349+AC349+AD349+AE349</f>
        <v>16</v>
      </c>
      <c r="E349" s="286">
        <f aca="true" t="shared" si="89" ref="E349:AE349">E350+E351</f>
        <v>0</v>
      </c>
      <c r="F349" s="286">
        <f t="shared" si="89"/>
        <v>0</v>
      </c>
      <c r="G349" s="286">
        <f t="shared" si="89"/>
        <v>0</v>
      </c>
      <c r="H349" s="286">
        <f t="shared" si="89"/>
        <v>0</v>
      </c>
      <c r="I349" s="286">
        <f t="shared" si="89"/>
        <v>0</v>
      </c>
      <c r="J349" s="286">
        <f t="shared" si="89"/>
        <v>0</v>
      </c>
      <c r="K349" s="286">
        <f t="shared" si="89"/>
        <v>0</v>
      </c>
      <c r="L349" s="286">
        <f t="shared" si="89"/>
        <v>0</v>
      </c>
      <c r="M349" s="286">
        <f t="shared" si="89"/>
        <v>0</v>
      </c>
      <c r="N349" s="286">
        <f t="shared" si="89"/>
        <v>0</v>
      </c>
      <c r="O349" s="286">
        <f t="shared" si="89"/>
        <v>0</v>
      </c>
      <c r="P349" s="286">
        <f t="shared" si="89"/>
        <v>0</v>
      </c>
      <c r="Q349" s="286">
        <f t="shared" si="89"/>
        <v>0</v>
      </c>
      <c r="R349" s="286">
        <f t="shared" si="89"/>
        <v>0</v>
      </c>
      <c r="S349" s="286">
        <f t="shared" si="89"/>
        <v>0</v>
      </c>
      <c r="T349" s="286">
        <f t="shared" si="89"/>
        <v>0</v>
      </c>
      <c r="U349" s="286">
        <f t="shared" si="89"/>
        <v>0</v>
      </c>
      <c r="V349" s="286">
        <f t="shared" si="89"/>
        <v>2</v>
      </c>
      <c r="W349" s="286">
        <f t="shared" si="89"/>
        <v>1</v>
      </c>
      <c r="X349" s="286">
        <f t="shared" si="89"/>
        <v>0</v>
      </c>
      <c r="Y349" s="286">
        <f t="shared" si="89"/>
        <v>3</v>
      </c>
      <c r="Z349" s="286">
        <f t="shared" si="89"/>
        <v>2</v>
      </c>
      <c r="AA349" s="286">
        <f t="shared" si="89"/>
        <v>5</v>
      </c>
      <c r="AB349" s="286">
        <f t="shared" si="89"/>
        <v>2</v>
      </c>
      <c r="AC349" s="286">
        <f t="shared" si="89"/>
        <v>1</v>
      </c>
      <c r="AD349" s="286">
        <f t="shared" si="89"/>
        <v>0</v>
      </c>
      <c r="AE349" s="287">
        <f t="shared" si="89"/>
        <v>0</v>
      </c>
      <c r="AF349" s="288" t="s">
        <v>0</v>
      </c>
      <c r="AG349" s="297">
        <v>11100</v>
      </c>
      <c r="AH349" s="266"/>
    </row>
    <row r="350" spans="1:34" ht="16.5" customHeight="1">
      <c r="A350" s="289"/>
      <c r="B350" s="290"/>
      <c r="C350" s="284" t="s">
        <v>158</v>
      </c>
      <c r="D350" s="285">
        <f>J350+K350+L350+M350+N350+O350+P350+Q350+R350+S350+T350+U350+V350+W350+X350+Y350+Z350+AA350+AB350+AC350+AD350+AE350</f>
        <v>7</v>
      </c>
      <c r="E350" s="324" t="s">
        <v>218</v>
      </c>
      <c r="F350" s="324" t="s">
        <v>218</v>
      </c>
      <c r="G350" s="324" t="s">
        <v>218</v>
      </c>
      <c r="H350" s="324" t="s">
        <v>218</v>
      </c>
      <c r="I350" s="324" t="s">
        <v>218</v>
      </c>
      <c r="J350" s="286">
        <f>SUM(E350:I350)</f>
        <v>0</v>
      </c>
      <c r="K350" s="324" t="s">
        <v>218</v>
      </c>
      <c r="L350" s="324" t="s">
        <v>218</v>
      </c>
      <c r="M350" s="324" t="s">
        <v>218</v>
      </c>
      <c r="N350" s="324" t="s">
        <v>218</v>
      </c>
      <c r="O350" s="324" t="s">
        <v>218</v>
      </c>
      <c r="P350" s="324" t="s">
        <v>218</v>
      </c>
      <c r="Q350" s="324" t="s">
        <v>218</v>
      </c>
      <c r="R350" s="324" t="s">
        <v>218</v>
      </c>
      <c r="S350" s="324" t="s">
        <v>218</v>
      </c>
      <c r="T350" s="324">
        <v>0</v>
      </c>
      <c r="U350" s="324" t="s">
        <v>218</v>
      </c>
      <c r="V350" s="324">
        <v>2</v>
      </c>
      <c r="W350" s="324">
        <v>1</v>
      </c>
      <c r="X350" s="324">
        <v>0</v>
      </c>
      <c r="Y350" s="324">
        <v>1</v>
      </c>
      <c r="Z350" s="324">
        <v>0</v>
      </c>
      <c r="AA350" s="324">
        <v>2</v>
      </c>
      <c r="AB350" s="324">
        <v>1</v>
      </c>
      <c r="AC350" s="324">
        <v>0</v>
      </c>
      <c r="AD350" s="324">
        <v>0</v>
      </c>
      <c r="AE350" s="324">
        <v>0</v>
      </c>
      <c r="AF350" s="288" t="s">
        <v>158</v>
      </c>
      <c r="AG350" s="281"/>
      <c r="AH350" s="266"/>
    </row>
    <row r="351" spans="1:34" ht="16.5" customHeight="1">
      <c r="A351" s="289"/>
      <c r="B351" s="290"/>
      <c r="C351" s="284" t="s">
        <v>159</v>
      </c>
      <c r="D351" s="285">
        <f>J351+K351+L351+M351+N351+O351+P351+Q351+R351+S351+T351+U351+V351+W351+X351+Y351+Z351+AA351+AB351+AC351+AD351+AE351</f>
        <v>9</v>
      </c>
      <c r="E351" s="324" t="s">
        <v>218</v>
      </c>
      <c r="F351" s="324" t="s">
        <v>218</v>
      </c>
      <c r="G351" s="324" t="s">
        <v>218</v>
      </c>
      <c r="H351" s="324" t="s">
        <v>218</v>
      </c>
      <c r="I351" s="324" t="s">
        <v>218</v>
      </c>
      <c r="J351" s="286">
        <f>SUM(E351:I351)</f>
        <v>0</v>
      </c>
      <c r="K351" s="324" t="s">
        <v>218</v>
      </c>
      <c r="L351" s="324" t="s">
        <v>218</v>
      </c>
      <c r="M351" s="324" t="s">
        <v>218</v>
      </c>
      <c r="N351" s="324" t="s">
        <v>218</v>
      </c>
      <c r="O351" s="324" t="s">
        <v>218</v>
      </c>
      <c r="P351" s="324" t="s">
        <v>218</v>
      </c>
      <c r="Q351" s="324" t="s">
        <v>218</v>
      </c>
      <c r="R351" s="324" t="s">
        <v>218</v>
      </c>
      <c r="S351" s="324" t="s">
        <v>218</v>
      </c>
      <c r="T351" s="324" t="s">
        <v>218</v>
      </c>
      <c r="U351" s="324" t="s">
        <v>218</v>
      </c>
      <c r="V351" s="324" t="s">
        <v>218</v>
      </c>
      <c r="W351" s="324">
        <v>0</v>
      </c>
      <c r="X351" s="324">
        <v>0</v>
      </c>
      <c r="Y351" s="324">
        <v>2</v>
      </c>
      <c r="Z351" s="324">
        <v>2</v>
      </c>
      <c r="AA351" s="324">
        <v>3</v>
      </c>
      <c r="AB351" s="324">
        <v>1</v>
      </c>
      <c r="AC351" s="324">
        <v>1</v>
      </c>
      <c r="AD351" s="324">
        <v>0</v>
      </c>
      <c r="AE351" s="324">
        <v>0</v>
      </c>
      <c r="AF351" s="288" t="s">
        <v>159</v>
      </c>
      <c r="AG351" s="281"/>
      <c r="AH351" s="266"/>
    </row>
    <row r="352" spans="1:34" ht="6.75" customHeight="1">
      <c r="A352" s="289"/>
      <c r="B352" s="290"/>
      <c r="C352" s="291"/>
      <c r="D352" s="285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7"/>
      <c r="AF352" s="288"/>
      <c r="AG352" s="281"/>
      <c r="AH352" s="266"/>
    </row>
    <row r="353" spans="1:34" ht="16.5" customHeight="1">
      <c r="A353" s="295">
        <v>11200</v>
      </c>
      <c r="B353" s="296" t="s">
        <v>820</v>
      </c>
      <c r="C353" s="284" t="s">
        <v>0</v>
      </c>
      <c r="D353" s="285">
        <f>J353+K353+L353+M353+N353+O353+P353+Q353+R353+S353+T353+U353+V353+W353+X353+Y353+Z353+AA353+AB353+AC353+AD353+AE353</f>
        <v>48</v>
      </c>
      <c r="E353" s="286">
        <f aca="true" t="shared" si="90" ref="E353:AE353">E354+E355</f>
        <v>0</v>
      </c>
      <c r="F353" s="286">
        <f t="shared" si="90"/>
        <v>0</v>
      </c>
      <c r="G353" s="286">
        <f t="shared" si="90"/>
        <v>0</v>
      </c>
      <c r="H353" s="286">
        <f t="shared" si="90"/>
        <v>0</v>
      </c>
      <c r="I353" s="286">
        <f t="shared" si="90"/>
        <v>0</v>
      </c>
      <c r="J353" s="286">
        <f t="shared" si="90"/>
        <v>0</v>
      </c>
      <c r="K353" s="286">
        <f t="shared" si="90"/>
        <v>0</v>
      </c>
      <c r="L353" s="286">
        <f t="shared" si="90"/>
        <v>0</v>
      </c>
      <c r="M353" s="286">
        <f t="shared" si="90"/>
        <v>0</v>
      </c>
      <c r="N353" s="286">
        <f t="shared" si="90"/>
        <v>1</v>
      </c>
      <c r="O353" s="286">
        <f t="shared" si="90"/>
        <v>0</v>
      </c>
      <c r="P353" s="286">
        <f t="shared" si="90"/>
        <v>0</v>
      </c>
      <c r="Q353" s="286">
        <f t="shared" si="90"/>
        <v>0</v>
      </c>
      <c r="R353" s="286">
        <f t="shared" si="90"/>
        <v>0</v>
      </c>
      <c r="S353" s="286">
        <f t="shared" si="90"/>
        <v>0</v>
      </c>
      <c r="T353" s="286">
        <f t="shared" si="90"/>
        <v>0</v>
      </c>
      <c r="U353" s="286">
        <f t="shared" si="90"/>
        <v>2</v>
      </c>
      <c r="V353" s="286">
        <f t="shared" si="90"/>
        <v>1</v>
      </c>
      <c r="W353" s="286">
        <f t="shared" si="90"/>
        <v>2</v>
      </c>
      <c r="X353" s="286">
        <f t="shared" si="90"/>
        <v>2</v>
      </c>
      <c r="Y353" s="286">
        <f t="shared" si="90"/>
        <v>4</v>
      </c>
      <c r="Z353" s="286">
        <f t="shared" si="90"/>
        <v>15</v>
      </c>
      <c r="AA353" s="286">
        <f t="shared" si="90"/>
        <v>14</v>
      </c>
      <c r="AB353" s="286">
        <f t="shared" si="90"/>
        <v>5</v>
      </c>
      <c r="AC353" s="286">
        <f t="shared" si="90"/>
        <v>1</v>
      </c>
      <c r="AD353" s="286">
        <f t="shared" si="90"/>
        <v>1</v>
      </c>
      <c r="AE353" s="287">
        <f t="shared" si="90"/>
        <v>0</v>
      </c>
      <c r="AF353" s="288" t="s">
        <v>0</v>
      </c>
      <c r="AG353" s="297">
        <v>11200</v>
      </c>
      <c r="AH353" s="266"/>
    </row>
    <row r="354" spans="1:34" ht="16.5" customHeight="1">
      <c r="A354" s="289"/>
      <c r="B354" s="290"/>
      <c r="C354" s="284" t="s">
        <v>158</v>
      </c>
      <c r="D354" s="285">
        <f>J354+K354+L354+M354+N354+O354+P354+Q354+R354+S354+T354+U354+V354+W354+X354+Y354+Z354+AA354+AB354+AC354+AD354+AE354</f>
        <v>23</v>
      </c>
      <c r="E354" s="324" t="s">
        <v>218</v>
      </c>
      <c r="F354" s="324" t="s">
        <v>218</v>
      </c>
      <c r="G354" s="324" t="s">
        <v>218</v>
      </c>
      <c r="H354" s="324" t="s">
        <v>218</v>
      </c>
      <c r="I354" s="324" t="s">
        <v>218</v>
      </c>
      <c r="J354" s="286">
        <f>SUM(E354:I354)</f>
        <v>0</v>
      </c>
      <c r="K354" s="324" t="s">
        <v>218</v>
      </c>
      <c r="L354" s="324" t="s">
        <v>218</v>
      </c>
      <c r="M354" s="324" t="s">
        <v>218</v>
      </c>
      <c r="N354" s="324">
        <v>1</v>
      </c>
      <c r="O354" s="324">
        <v>0</v>
      </c>
      <c r="P354" s="324">
        <v>0</v>
      </c>
      <c r="Q354" s="324">
        <v>0</v>
      </c>
      <c r="R354" s="324">
        <v>0</v>
      </c>
      <c r="S354" s="324">
        <v>0</v>
      </c>
      <c r="T354" s="324">
        <v>0</v>
      </c>
      <c r="U354" s="324">
        <v>2</v>
      </c>
      <c r="V354" s="324">
        <v>1</v>
      </c>
      <c r="W354" s="324">
        <v>1</v>
      </c>
      <c r="X354" s="324">
        <v>2</v>
      </c>
      <c r="Y354" s="324">
        <v>4</v>
      </c>
      <c r="Z354" s="324">
        <v>6</v>
      </c>
      <c r="AA354" s="324">
        <v>3</v>
      </c>
      <c r="AB354" s="324">
        <v>2</v>
      </c>
      <c r="AC354" s="324">
        <v>1</v>
      </c>
      <c r="AD354" s="324">
        <v>0</v>
      </c>
      <c r="AE354" s="324" t="s">
        <v>218</v>
      </c>
      <c r="AF354" s="288" t="s">
        <v>158</v>
      </c>
      <c r="AG354" s="281"/>
      <c r="AH354" s="266"/>
    </row>
    <row r="355" spans="1:34" ht="16.5" customHeight="1">
      <c r="A355" s="289"/>
      <c r="B355" s="290"/>
      <c r="C355" s="284" t="s">
        <v>159</v>
      </c>
      <c r="D355" s="285">
        <f>J355+K355+L355+M355+N355+O355+P355+Q355+R355+S355+T355+U355+V355+W355+X355+Y355+Z355+AA355+AB355+AC355+AD355+AE355</f>
        <v>25</v>
      </c>
      <c r="E355" s="324">
        <v>0</v>
      </c>
      <c r="F355" s="324" t="s">
        <v>218</v>
      </c>
      <c r="G355" s="324" t="s">
        <v>218</v>
      </c>
      <c r="H355" s="324" t="s">
        <v>218</v>
      </c>
      <c r="I355" s="324" t="s">
        <v>218</v>
      </c>
      <c r="J355" s="286">
        <f>SUM(E355:I355)</f>
        <v>0</v>
      </c>
      <c r="K355" s="324" t="s">
        <v>218</v>
      </c>
      <c r="L355" s="324" t="s">
        <v>218</v>
      </c>
      <c r="M355" s="324" t="s">
        <v>218</v>
      </c>
      <c r="N355" s="324" t="s">
        <v>218</v>
      </c>
      <c r="O355" s="324" t="s">
        <v>218</v>
      </c>
      <c r="P355" s="324" t="s">
        <v>218</v>
      </c>
      <c r="Q355" s="324" t="s">
        <v>218</v>
      </c>
      <c r="R355" s="324" t="s">
        <v>218</v>
      </c>
      <c r="S355" s="324" t="s">
        <v>218</v>
      </c>
      <c r="T355" s="324">
        <v>0</v>
      </c>
      <c r="U355" s="324">
        <v>0</v>
      </c>
      <c r="V355" s="324">
        <v>0</v>
      </c>
      <c r="W355" s="324">
        <v>1</v>
      </c>
      <c r="X355" s="324">
        <v>0</v>
      </c>
      <c r="Y355" s="324">
        <v>0</v>
      </c>
      <c r="Z355" s="324">
        <v>9</v>
      </c>
      <c r="AA355" s="324">
        <v>11</v>
      </c>
      <c r="AB355" s="324">
        <v>3</v>
      </c>
      <c r="AC355" s="324">
        <v>0</v>
      </c>
      <c r="AD355" s="324">
        <v>1</v>
      </c>
      <c r="AE355" s="324">
        <v>0</v>
      </c>
      <c r="AF355" s="288" t="s">
        <v>159</v>
      </c>
      <c r="AG355" s="281"/>
      <c r="AH355" s="266"/>
    </row>
    <row r="356" spans="1:34" ht="6.75" customHeight="1">
      <c r="A356" s="289"/>
      <c r="B356" s="290"/>
      <c r="C356" s="291"/>
      <c r="D356" s="285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E356" s="287"/>
      <c r="AF356" s="288"/>
      <c r="AG356" s="281"/>
      <c r="AH356" s="266"/>
    </row>
    <row r="357" spans="1:34" ht="16.5" customHeight="1">
      <c r="A357" s="295">
        <v>11300</v>
      </c>
      <c r="B357" s="296" t="s">
        <v>821</v>
      </c>
      <c r="C357" s="284" t="s">
        <v>0</v>
      </c>
      <c r="D357" s="285">
        <f>J357+K357+L357+M357+N357+O357+P357+Q357+R357+S357+T357+U357+V357+W357+X357+Y357+Z357+AA357+AB357+AC357+AD357+AE357</f>
        <v>126</v>
      </c>
      <c r="E357" s="286">
        <f aca="true" t="shared" si="91" ref="E357:AE357">E358+E359</f>
        <v>0</v>
      </c>
      <c r="F357" s="286">
        <f t="shared" si="91"/>
        <v>0</v>
      </c>
      <c r="G357" s="286">
        <f t="shared" si="91"/>
        <v>0</v>
      </c>
      <c r="H357" s="286">
        <f t="shared" si="91"/>
        <v>0</v>
      </c>
      <c r="I357" s="286">
        <f t="shared" si="91"/>
        <v>0</v>
      </c>
      <c r="J357" s="286">
        <f t="shared" si="91"/>
        <v>0</v>
      </c>
      <c r="K357" s="286">
        <f t="shared" si="91"/>
        <v>0</v>
      </c>
      <c r="L357" s="286">
        <f t="shared" si="91"/>
        <v>0</v>
      </c>
      <c r="M357" s="286">
        <f t="shared" si="91"/>
        <v>0</v>
      </c>
      <c r="N357" s="286">
        <f t="shared" si="91"/>
        <v>0</v>
      </c>
      <c r="O357" s="286">
        <f t="shared" si="91"/>
        <v>0</v>
      </c>
      <c r="P357" s="286">
        <f t="shared" si="91"/>
        <v>1</v>
      </c>
      <c r="Q357" s="286">
        <f t="shared" si="91"/>
        <v>3</v>
      </c>
      <c r="R357" s="286">
        <f t="shared" si="91"/>
        <v>4</v>
      </c>
      <c r="S357" s="286">
        <f t="shared" si="91"/>
        <v>12</v>
      </c>
      <c r="T357" s="286">
        <f t="shared" si="91"/>
        <v>11</v>
      </c>
      <c r="U357" s="286">
        <f t="shared" si="91"/>
        <v>13</v>
      </c>
      <c r="V357" s="286">
        <f t="shared" si="91"/>
        <v>17</v>
      </c>
      <c r="W357" s="286">
        <f t="shared" si="91"/>
        <v>19</v>
      </c>
      <c r="X357" s="286">
        <f t="shared" si="91"/>
        <v>17</v>
      </c>
      <c r="Y357" s="286">
        <f t="shared" si="91"/>
        <v>7</v>
      </c>
      <c r="Z357" s="286">
        <f t="shared" si="91"/>
        <v>9</v>
      </c>
      <c r="AA357" s="286">
        <f t="shared" si="91"/>
        <v>6</v>
      </c>
      <c r="AB357" s="286">
        <f t="shared" si="91"/>
        <v>4</v>
      </c>
      <c r="AC357" s="286">
        <f t="shared" si="91"/>
        <v>2</v>
      </c>
      <c r="AD357" s="286">
        <f t="shared" si="91"/>
        <v>1</v>
      </c>
      <c r="AE357" s="287">
        <f t="shared" si="91"/>
        <v>0</v>
      </c>
      <c r="AF357" s="288" t="s">
        <v>0</v>
      </c>
      <c r="AG357" s="297">
        <v>11300</v>
      </c>
      <c r="AH357" s="266"/>
    </row>
    <row r="358" spans="1:34" ht="16.5" customHeight="1">
      <c r="A358" s="289"/>
      <c r="B358" s="290"/>
      <c r="C358" s="284" t="s">
        <v>158</v>
      </c>
      <c r="D358" s="285">
        <f>J358+K358+L358+M358+N358+O358+P358+Q358+R358+S358+T358+U358+V358+W358+X358+Y358+Z358+AA358+AB358+AC358+AD358+AE358</f>
        <v>90</v>
      </c>
      <c r="E358" s="324" t="s">
        <v>218</v>
      </c>
      <c r="F358" s="324" t="s">
        <v>218</v>
      </c>
      <c r="G358" s="324" t="s">
        <v>218</v>
      </c>
      <c r="H358" s="324" t="s">
        <v>218</v>
      </c>
      <c r="I358" s="324" t="s">
        <v>218</v>
      </c>
      <c r="J358" s="286">
        <f>SUM(E358:I358)</f>
        <v>0</v>
      </c>
      <c r="K358" s="324" t="s">
        <v>218</v>
      </c>
      <c r="L358" s="324" t="s">
        <v>218</v>
      </c>
      <c r="M358" s="324" t="s">
        <v>218</v>
      </c>
      <c r="N358" s="324" t="s">
        <v>218</v>
      </c>
      <c r="O358" s="324" t="s">
        <v>218</v>
      </c>
      <c r="P358" s="324">
        <v>0</v>
      </c>
      <c r="Q358" s="324">
        <v>3</v>
      </c>
      <c r="R358" s="324">
        <v>4</v>
      </c>
      <c r="S358" s="324">
        <v>11</v>
      </c>
      <c r="T358" s="324">
        <v>8</v>
      </c>
      <c r="U358" s="324">
        <v>12</v>
      </c>
      <c r="V358" s="324">
        <v>16</v>
      </c>
      <c r="W358" s="324">
        <v>16</v>
      </c>
      <c r="X358" s="324">
        <v>8</v>
      </c>
      <c r="Y358" s="324">
        <v>6</v>
      </c>
      <c r="Z358" s="324">
        <v>3</v>
      </c>
      <c r="AA358" s="324">
        <v>2</v>
      </c>
      <c r="AB358" s="324">
        <v>0</v>
      </c>
      <c r="AC358" s="324">
        <v>1</v>
      </c>
      <c r="AD358" s="324">
        <v>0</v>
      </c>
      <c r="AE358" s="324" t="s">
        <v>218</v>
      </c>
      <c r="AF358" s="288" t="s">
        <v>158</v>
      </c>
      <c r="AG358" s="281"/>
      <c r="AH358" s="266"/>
    </row>
    <row r="359" spans="1:34" ht="16.5" customHeight="1">
      <c r="A359" s="289"/>
      <c r="B359" s="290"/>
      <c r="C359" s="284" t="s">
        <v>159</v>
      </c>
      <c r="D359" s="285">
        <f>J359+K359+L359+M359+N359+O359+P359+Q359+R359+S359+T359+U359+V359+W359+X359+Y359+Z359+AA359+AB359+AC359+AD359+AE359</f>
        <v>36</v>
      </c>
      <c r="E359" s="324" t="s">
        <v>218</v>
      </c>
      <c r="F359" s="324" t="s">
        <v>218</v>
      </c>
      <c r="G359" s="324" t="s">
        <v>218</v>
      </c>
      <c r="H359" s="324" t="s">
        <v>218</v>
      </c>
      <c r="I359" s="324" t="s">
        <v>218</v>
      </c>
      <c r="J359" s="286">
        <f>SUM(E359:I359)</f>
        <v>0</v>
      </c>
      <c r="K359" s="324" t="s">
        <v>218</v>
      </c>
      <c r="L359" s="324" t="s">
        <v>218</v>
      </c>
      <c r="M359" s="324" t="s">
        <v>218</v>
      </c>
      <c r="N359" s="324" t="s">
        <v>218</v>
      </c>
      <c r="O359" s="324" t="s">
        <v>218</v>
      </c>
      <c r="P359" s="324">
        <v>1</v>
      </c>
      <c r="Q359" s="324">
        <v>0</v>
      </c>
      <c r="R359" s="324">
        <v>0</v>
      </c>
      <c r="S359" s="324">
        <v>1</v>
      </c>
      <c r="T359" s="324">
        <v>3</v>
      </c>
      <c r="U359" s="324">
        <v>1</v>
      </c>
      <c r="V359" s="324">
        <v>1</v>
      </c>
      <c r="W359" s="324">
        <v>3</v>
      </c>
      <c r="X359" s="324">
        <v>9</v>
      </c>
      <c r="Y359" s="324">
        <v>1</v>
      </c>
      <c r="Z359" s="324">
        <v>6</v>
      </c>
      <c r="AA359" s="324">
        <v>4</v>
      </c>
      <c r="AB359" s="324">
        <v>4</v>
      </c>
      <c r="AC359" s="324">
        <v>1</v>
      </c>
      <c r="AD359" s="324">
        <v>1</v>
      </c>
      <c r="AE359" s="324" t="s">
        <v>218</v>
      </c>
      <c r="AF359" s="288" t="s">
        <v>159</v>
      </c>
      <c r="AG359" s="281"/>
      <c r="AH359" s="266"/>
    </row>
    <row r="360" spans="1:34" ht="6.75" customHeight="1">
      <c r="A360" s="289"/>
      <c r="B360" s="290"/>
      <c r="C360" s="291"/>
      <c r="D360" s="285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E360" s="287"/>
      <c r="AF360" s="288"/>
      <c r="AG360" s="281"/>
      <c r="AH360" s="266"/>
    </row>
    <row r="361" spans="1:34" ht="16.5" customHeight="1">
      <c r="A361" s="295">
        <v>11301</v>
      </c>
      <c r="B361" s="296" t="s">
        <v>512</v>
      </c>
      <c r="C361" s="284" t="s">
        <v>0</v>
      </c>
      <c r="D361" s="285">
        <f>J361+K361+L361+M361+N361+O361+P361+Q361+R361+S361+T361+U361+V361+W361+X361+Y361+Z361+AA361+AB361+AC361+AD361+AE361</f>
        <v>56</v>
      </c>
      <c r="E361" s="286">
        <f aca="true" t="shared" si="92" ref="E361:AE361">E362+E363</f>
        <v>0</v>
      </c>
      <c r="F361" s="286">
        <f t="shared" si="92"/>
        <v>0</v>
      </c>
      <c r="G361" s="286">
        <f t="shared" si="92"/>
        <v>0</v>
      </c>
      <c r="H361" s="286">
        <f t="shared" si="92"/>
        <v>0</v>
      </c>
      <c r="I361" s="286">
        <f t="shared" si="92"/>
        <v>0</v>
      </c>
      <c r="J361" s="286">
        <f t="shared" si="92"/>
        <v>0</v>
      </c>
      <c r="K361" s="286">
        <f t="shared" si="92"/>
        <v>0</v>
      </c>
      <c r="L361" s="286">
        <f t="shared" si="92"/>
        <v>0</v>
      </c>
      <c r="M361" s="286">
        <f t="shared" si="92"/>
        <v>0</v>
      </c>
      <c r="N361" s="286">
        <f t="shared" si="92"/>
        <v>0</v>
      </c>
      <c r="O361" s="286">
        <f t="shared" si="92"/>
        <v>0</v>
      </c>
      <c r="P361" s="286">
        <f t="shared" si="92"/>
        <v>0</v>
      </c>
      <c r="Q361" s="286">
        <f t="shared" si="92"/>
        <v>1</v>
      </c>
      <c r="R361" s="286">
        <f t="shared" si="92"/>
        <v>1</v>
      </c>
      <c r="S361" s="286">
        <f t="shared" si="92"/>
        <v>3</v>
      </c>
      <c r="T361" s="286">
        <f t="shared" si="92"/>
        <v>3</v>
      </c>
      <c r="U361" s="286">
        <f t="shared" si="92"/>
        <v>3</v>
      </c>
      <c r="V361" s="286">
        <f t="shared" si="92"/>
        <v>8</v>
      </c>
      <c r="W361" s="286">
        <f t="shared" si="92"/>
        <v>10</v>
      </c>
      <c r="X361" s="286">
        <f t="shared" si="92"/>
        <v>10</v>
      </c>
      <c r="Y361" s="286">
        <f t="shared" si="92"/>
        <v>4</v>
      </c>
      <c r="Z361" s="286">
        <f t="shared" si="92"/>
        <v>6</v>
      </c>
      <c r="AA361" s="286">
        <f t="shared" si="92"/>
        <v>5</v>
      </c>
      <c r="AB361" s="286">
        <f t="shared" si="92"/>
        <v>2</v>
      </c>
      <c r="AC361" s="286">
        <f t="shared" si="92"/>
        <v>0</v>
      </c>
      <c r="AD361" s="286">
        <f t="shared" si="92"/>
        <v>0</v>
      </c>
      <c r="AE361" s="287">
        <f t="shared" si="92"/>
        <v>0</v>
      </c>
      <c r="AF361" s="288" t="s">
        <v>0</v>
      </c>
      <c r="AG361" s="297">
        <v>11301</v>
      </c>
      <c r="AH361" s="266"/>
    </row>
    <row r="362" spans="1:34" ht="16.5" customHeight="1">
      <c r="A362" s="289"/>
      <c r="B362" s="290"/>
      <c r="C362" s="284" t="s">
        <v>158</v>
      </c>
      <c r="D362" s="285">
        <f>J362+K362+L362+M362+N362+O362+P362+Q362+R362+S362+T362+U362+V362+W362+X362+Y362+Z362+AA362+AB362+AC362+AD362+AE362</f>
        <v>35</v>
      </c>
      <c r="E362" s="324" t="s">
        <v>218</v>
      </c>
      <c r="F362" s="324" t="s">
        <v>218</v>
      </c>
      <c r="G362" s="324" t="s">
        <v>218</v>
      </c>
      <c r="H362" s="324" t="s">
        <v>218</v>
      </c>
      <c r="I362" s="324" t="s">
        <v>218</v>
      </c>
      <c r="J362" s="286">
        <f>SUM(E362:I362)</f>
        <v>0</v>
      </c>
      <c r="K362" s="324" t="s">
        <v>218</v>
      </c>
      <c r="L362" s="324" t="s">
        <v>218</v>
      </c>
      <c r="M362" s="324" t="s">
        <v>218</v>
      </c>
      <c r="N362" s="324" t="s">
        <v>218</v>
      </c>
      <c r="O362" s="324" t="s">
        <v>218</v>
      </c>
      <c r="P362" s="324">
        <v>0</v>
      </c>
      <c r="Q362" s="324">
        <v>1</v>
      </c>
      <c r="R362" s="324">
        <v>1</v>
      </c>
      <c r="S362" s="324">
        <v>3</v>
      </c>
      <c r="T362" s="324">
        <v>1</v>
      </c>
      <c r="U362" s="324">
        <v>3</v>
      </c>
      <c r="V362" s="324">
        <v>7</v>
      </c>
      <c r="W362" s="324">
        <v>7</v>
      </c>
      <c r="X362" s="324">
        <v>4</v>
      </c>
      <c r="Y362" s="324">
        <v>4</v>
      </c>
      <c r="Z362" s="324">
        <v>2</v>
      </c>
      <c r="AA362" s="324">
        <v>2</v>
      </c>
      <c r="AB362" s="324">
        <v>0</v>
      </c>
      <c r="AC362" s="324">
        <v>0</v>
      </c>
      <c r="AD362" s="324">
        <v>0</v>
      </c>
      <c r="AE362" s="324">
        <v>0</v>
      </c>
      <c r="AF362" s="288" t="s">
        <v>158</v>
      </c>
      <c r="AG362" s="281"/>
      <c r="AH362" s="266"/>
    </row>
    <row r="363" spans="1:34" ht="16.5" customHeight="1">
      <c r="A363" s="289"/>
      <c r="B363" s="290"/>
      <c r="C363" s="284" t="s">
        <v>159</v>
      </c>
      <c r="D363" s="285">
        <f>J363+K363+L363+M363+N363+O363+P363+Q363+R363+S363+T363+U363+V363+W363+X363+Y363+Z363+AA363+AB363+AC363+AD363+AE363</f>
        <v>21</v>
      </c>
      <c r="E363" s="324" t="s">
        <v>218</v>
      </c>
      <c r="F363" s="324" t="s">
        <v>218</v>
      </c>
      <c r="G363" s="324" t="s">
        <v>218</v>
      </c>
      <c r="H363" s="324" t="s">
        <v>218</v>
      </c>
      <c r="I363" s="324" t="s">
        <v>218</v>
      </c>
      <c r="J363" s="286">
        <f>SUM(E363:I363)</f>
        <v>0</v>
      </c>
      <c r="K363" s="324" t="s">
        <v>218</v>
      </c>
      <c r="L363" s="324" t="s">
        <v>218</v>
      </c>
      <c r="M363" s="324" t="s">
        <v>218</v>
      </c>
      <c r="N363" s="324" t="s">
        <v>218</v>
      </c>
      <c r="O363" s="324" t="s">
        <v>218</v>
      </c>
      <c r="P363" s="324">
        <v>0</v>
      </c>
      <c r="Q363" s="324">
        <v>0</v>
      </c>
      <c r="R363" s="324">
        <v>0</v>
      </c>
      <c r="S363" s="324">
        <v>0</v>
      </c>
      <c r="T363" s="324">
        <v>2</v>
      </c>
      <c r="U363" s="324">
        <v>0</v>
      </c>
      <c r="V363" s="324">
        <v>1</v>
      </c>
      <c r="W363" s="324">
        <v>3</v>
      </c>
      <c r="X363" s="324">
        <v>6</v>
      </c>
      <c r="Y363" s="324">
        <v>0</v>
      </c>
      <c r="Z363" s="324">
        <v>4</v>
      </c>
      <c r="AA363" s="324">
        <v>3</v>
      </c>
      <c r="AB363" s="324">
        <v>2</v>
      </c>
      <c r="AC363" s="324">
        <v>0</v>
      </c>
      <c r="AD363" s="324">
        <v>0</v>
      </c>
      <c r="AE363" s="324" t="s">
        <v>218</v>
      </c>
      <c r="AF363" s="288" t="s">
        <v>159</v>
      </c>
      <c r="AG363" s="281"/>
      <c r="AH363" s="266"/>
    </row>
    <row r="364" spans="1:34" ht="6.75" customHeight="1">
      <c r="A364" s="289"/>
      <c r="B364" s="290"/>
      <c r="C364" s="291"/>
      <c r="D364" s="285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7"/>
      <c r="AF364" s="288"/>
      <c r="AG364" s="281"/>
      <c r="AH364" s="266"/>
    </row>
    <row r="365" spans="1:34" ht="16.5" customHeight="1">
      <c r="A365" s="295">
        <v>11302</v>
      </c>
      <c r="B365" s="296" t="s">
        <v>566</v>
      </c>
      <c r="C365" s="284" t="s">
        <v>0</v>
      </c>
      <c r="D365" s="285">
        <f>J365+K365+L365+M365+N365+O365+P365+Q365+R365+S365+T365+U365+V365+W365+X365+Y365+Z365+AA365+AB365+AC365+AD365+AE365</f>
        <v>70</v>
      </c>
      <c r="E365" s="286">
        <f aca="true" t="shared" si="93" ref="E365:AE365">E366+E367</f>
        <v>0</v>
      </c>
      <c r="F365" s="286">
        <f t="shared" si="93"/>
        <v>0</v>
      </c>
      <c r="G365" s="286">
        <f t="shared" si="93"/>
        <v>0</v>
      </c>
      <c r="H365" s="286">
        <f t="shared" si="93"/>
        <v>0</v>
      </c>
      <c r="I365" s="286">
        <f t="shared" si="93"/>
        <v>0</v>
      </c>
      <c r="J365" s="286">
        <f t="shared" si="93"/>
        <v>0</v>
      </c>
      <c r="K365" s="286">
        <f t="shared" si="93"/>
        <v>0</v>
      </c>
      <c r="L365" s="286">
        <f t="shared" si="93"/>
        <v>0</v>
      </c>
      <c r="M365" s="286">
        <f t="shared" si="93"/>
        <v>0</v>
      </c>
      <c r="N365" s="286">
        <f t="shared" si="93"/>
        <v>0</v>
      </c>
      <c r="O365" s="286">
        <f t="shared" si="93"/>
        <v>0</v>
      </c>
      <c r="P365" s="286">
        <f t="shared" si="93"/>
        <v>1</v>
      </c>
      <c r="Q365" s="286">
        <f t="shared" si="93"/>
        <v>2</v>
      </c>
      <c r="R365" s="286">
        <f t="shared" si="93"/>
        <v>3</v>
      </c>
      <c r="S365" s="286">
        <f t="shared" si="93"/>
        <v>9</v>
      </c>
      <c r="T365" s="286">
        <f t="shared" si="93"/>
        <v>8</v>
      </c>
      <c r="U365" s="286">
        <f t="shared" si="93"/>
        <v>10</v>
      </c>
      <c r="V365" s="286">
        <f t="shared" si="93"/>
        <v>9</v>
      </c>
      <c r="W365" s="286">
        <f t="shared" si="93"/>
        <v>9</v>
      </c>
      <c r="X365" s="286">
        <f t="shared" si="93"/>
        <v>7</v>
      </c>
      <c r="Y365" s="286">
        <f t="shared" si="93"/>
        <v>3</v>
      </c>
      <c r="Z365" s="286">
        <f t="shared" si="93"/>
        <v>3</v>
      </c>
      <c r="AA365" s="286">
        <f t="shared" si="93"/>
        <v>1</v>
      </c>
      <c r="AB365" s="286">
        <f t="shared" si="93"/>
        <v>2</v>
      </c>
      <c r="AC365" s="286">
        <f t="shared" si="93"/>
        <v>2</v>
      </c>
      <c r="AD365" s="286">
        <f t="shared" si="93"/>
        <v>1</v>
      </c>
      <c r="AE365" s="287">
        <f t="shared" si="93"/>
        <v>0</v>
      </c>
      <c r="AF365" s="288" t="s">
        <v>0</v>
      </c>
      <c r="AG365" s="297">
        <v>11302</v>
      </c>
      <c r="AH365" s="266"/>
    </row>
    <row r="366" spans="1:34" ht="16.5" customHeight="1">
      <c r="A366" s="289"/>
      <c r="B366" s="290"/>
      <c r="C366" s="284" t="s">
        <v>158</v>
      </c>
      <c r="D366" s="285">
        <f>J366+K366+L366+M366+N366+O366+P366+Q366+R366+S366+T366+U366+V366+W366+X366+Y366+Z366+AA366+AB366+AC366+AD366+AE366</f>
        <v>55</v>
      </c>
      <c r="E366" s="324" t="s">
        <v>218</v>
      </c>
      <c r="F366" s="324" t="s">
        <v>218</v>
      </c>
      <c r="G366" s="324" t="s">
        <v>218</v>
      </c>
      <c r="H366" s="324" t="s">
        <v>218</v>
      </c>
      <c r="I366" s="324" t="s">
        <v>218</v>
      </c>
      <c r="J366" s="286">
        <f>SUM(E366:I366)</f>
        <v>0</v>
      </c>
      <c r="K366" s="324" t="s">
        <v>218</v>
      </c>
      <c r="L366" s="324" t="s">
        <v>218</v>
      </c>
      <c r="M366" s="324" t="s">
        <v>218</v>
      </c>
      <c r="N366" s="324" t="s">
        <v>218</v>
      </c>
      <c r="O366" s="324" t="s">
        <v>218</v>
      </c>
      <c r="P366" s="324">
        <v>0</v>
      </c>
      <c r="Q366" s="324">
        <v>2</v>
      </c>
      <c r="R366" s="324">
        <v>3</v>
      </c>
      <c r="S366" s="324">
        <v>8</v>
      </c>
      <c r="T366" s="324">
        <v>7</v>
      </c>
      <c r="U366" s="324">
        <v>9</v>
      </c>
      <c r="V366" s="324">
        <v>9</v>
      </c>
      <c r="W366" s="324">
        <v>9</v>
      </c>
      <c r="X366" s="324">
        <v>4</v>
      </c>
      <c r="Y366" s="324">
        <v>2</v>
      </c>
      <c r="Z366" s="324">
        <v>1</v>
      </c>
      <c r="AA366" s="324">
        <v>0</v>
      </c>
      <c r="AB366" s="324">
        <v>0</v>
      </c>
      <c r="AC366" s="324">
        <v>1</v>
      </c>
      <c r="AD366" s="324">
        <v>0</v>
      </c>
      <c r="AE366" s="324" t="s">
        <v>218</v>
      </c>
      <c r="AF366" s="288" t="s">
        <v>158</v>
      </c>
      <c r="AG366" s="281"/>
      <c r="AH366" s="266"/>
    </row>
    <row r="367" spans="1:34" ht="16.5" customHeight="1">
      <c r="A367" s="289"/>
      <c r="B367" s="290"/>
      <c r="C367" s="284" t="s">
        <v>159</v>
      </c>
      <c r="D367" s="285">
        <f>J367+K367+L367+M367+N367+O367+P367+Q367+R367+S367+T367+U367+V367+W367+X367+Y367+Z367+AA367+AB367+AC367+AD367+AE367</f>
        <v>15</v>
      </c>
      <c r="E367" s="324" t="s">
        <v>218</v>
      </c>
      <c r="F367" s="324" t="s">
        <v>218</v>
      </c>
      <c r="G367" s="324" t="s">
        <v>218</v>
      </c>
      <c r="H367" s="324" t="s">
        <v>218</v>
      </c>
      <c r="I367" s="324" t="s">
        <v>218</v>
      </c>
      <c r="J367" s="286">
        <f>SUM(E367:I367)</f>
        <v>0</v>
      </c>
      <c r="K367" s="324" t="s">
        <v>218</v>
      </c>
      <c r="L367" s="324" t="s">
        <v>218</v>
      </c>
      <c r="M367" s="324" t="s">
        <v>218</v>
      </c>
      <c r="N367" s="324" t="s">
        <v>218</v>
      </c>
      <c r="O367" s="324" t="s">
        <v>218</v>
      </c>
      <c r="P367" s="324">
        <v>1</v>
      </c>
      <c r="Q367" s="324">
        <v>0</v>
      </c>
      <c r="R367" s="324">
        <v>0</v>
      </c>
      <c r="S367" s="324">
        <v>1</v>
      </c>
      <c r="T367" s="324">
        <v>1</v>
      </c>
      <c r="U367" s="324">
        <v>1</v>
      </c>
      <c r="V367" s="324">
        <v>0</v>
      </c>
      <c r="W367" s="324">
        <v>0</v>
      </c>
      <c r="X367" s="324">
        <v>3</v>
      </c>
      <c r="Y367" s="324">
        <v>1</v>
      </c>
      <c r="Z367" s="324">
        <v>2</v>
      </c>
      <c r="AA367" s="324">
        <v>1</v>
      </c>
      <c r="AB367" s="324">
        <v>2</v>
      </c>
      <c r="AC367" s="324">
        <v>1</v>
      </c>
      <c r="AD367" s="324">
        <v>1</v>
      </c>
      <c r="AE367" s="324" t="s">
        <v>218</v>
      </c>
      <c r="AF367" s="288" t="s">
        <v>159</v>
      </c>
      <c r="AG367" s="281"/>
      <c r="AH367" s="266"/>
    </row>
    <row r="368" spans="1:34" ht="6.75" customHeight="1">
      <c r="A368" s="289"/>
      <c r="B368" s="290"/>
      <c r="C368" s="291"/>
      <c r="D368" s="285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7"/>
      <c r="AF368" s="288"/>
      <c r="AG368" s="281"/>
      <c r="AH368" s="266"/>
    </row>
    <row r="369" spans="1:34" ht="16.5" customHeight="1">
      <c r="A369" s="295">
        <v>11400</v>
      </c>
      <c r="B369" s="296" t="s">
        <v>567</v>
      </c>
      <c r="C369" s="284" t="s">
        <v>0</v>
      </c>
      <c r="D369" s="285">
        <f>J369+K369+L369+M369+N369+O369+P369+Q369+R369+S369+T369+U369+V369+W369+X369+Y369+Z369+AA369+AB369+AC369+AD369+AE369</f>
        <v>164</v>
      </c>
      <c r="E369" s="286">
        <f aca="true" t="shared" si="94" ref="E369:AE369">E370+E371</f>
        <v>2</v>
      </c>
      <c r="F369" s="286">
        <f t="shared" si="94"/>
        <v>0</v>
      </c>
      <c r="G369" s="286">
        <f t="shared" si="94"/>
        <v>0</v>
      </c>
      <c r="H369" s="286">
        <f t="shared" si="94"/>
        <v>0</v>
      </c>
      <c r="I369" s="286">
        <f t="shared" si="94"/>
        <v>0</v>
      </c>
      <c r="J369" s="286">
        <f t="shared" si="94"/>
        <v>2</v>
      </c>
      <c r="K369" s="286">
        <f t="shared" si="94"/>
        <v>0</v>
      </c>
      <c r="L369" s="286">
        <f t="shared" si="94"/>
        <v>0</v>
      </c>
      <c r="M369" s="286">
        <f t="shared" si="94"/>
        <v>0</v>
      </c>
      <c r="N369" s="286">
        <f t="shared" si="94"/>
        <v>1</v>
      </c>
      <c r="O369" s="286">
        <f t="shared" si="94"/>
        <v>0</v>
      </c>
      <c r="P369" s="286">
        <f t="shared" si="94"/>
        <v>1</v>
      </c>
      <c r="Q369" s="286">
        <f t="shared" si="94"/>
        <v>0</v>
      </c>
      <c r="R369" s="286">
        <f t="shared" si="94"/>
        <v>0</v>
      </c>
      <c r="S369" s="286">
        <f t="shared" si="94"/>
        <v>0</v>
      </c>
      <c r="T369" s="286">
        <f t="shared" si="94"/>
        <v>2</v>
      </c>
      <c r="U369" s="286">
        <f t="shared" si="94"/>
        <v>6</v>
      </c>
      <c r="V369" s="286">
        <f t="shared" si="94"/>
        <v>4</v>
      </c>
      <c r="W369" s="286">
        <f t="shared" si="94"/>
        <v>6</v>
      </c>
      <c r="X369" s="286">
        <f t="shared" si="94"/>
        <v>14</v>
      </c>
      <c r="Y369" s="286">
        <f t="shared" si="94"/>
        <v>13</v>
      </c>
      <c r="Z369" s="286">
        <f t="shared" si="94"/>
        <v>32</v>
      </c>
      <c r="AA369" s="286">
        <f t="shared" si="94"/>
        <v>36</v>
      </c>
      <c r="AB369" s="286">
        <f t="shared" si="94"/>
        <v>27</v>
      </c>
      <c r="AC369" s="286">
        <f t="shared" si="94"/>
        <v>14</v>
      </c>
      <c r="AD369" s="286">
        <f t="shared" si="94"/>
        <v>6</v>
      </c>
      <c r="AE369" s="287">
        <f t="shared" si="94"/>
        <v>0</v>
      </c>
      <c r="AF369" s="288" t="s">
        <v>0</v>
      </c>
      <c r="AG369" s="297">
        <v>11400</v>
      </c>
      <c r="AH369" s="266"/>
    </row>
    <row r="370" spans="1:34" ht="16.5" customHeight="1">
      <c r="A370" s="289"/>
      <c r="B370" s="290"/>
      <c r="C370" s="284" t="s">
        <v>158</v>
      </c>
      <c r="D370" s="285">
        <f>J370+K370+L370+M370+N370+O370+P370+Q370+R370+S370+T370+U370+V370+W370+X370+Y370+Z370+AA370+AB370+AC370+AD370+AE370</f>
        <v>78</v>
      </c>
      <c r="E370" s="324" t="s">
        <v>218</v>
      </c>
      <c r="F370" s="324" t="s">
        <v>218</v>
      </c>
      <c r="G370" s="324" t="s">
        <v>218</v>
      </c>
      <c r="H370" s="324" t="s">
        <v>218</v>
      </c>
      <c r="I370" s="324" t="s">
        <v>218</v>
      </c>
      <c r="J370" s="286">
        <f>SUM(E370:I370)</f>
        <v>0</v>
      </c>
      <c r="K370" s="324" t="s">
        <v>218</v>
      </c>
      <c r="L370" s="324" t="s">
        <v>218</v>
      </c>
      <c r="M370" s="324" t="s">
        <v>218</v>
      </c>
      <c r="N370" s="324">
        <v>1</v>
      </c>
      <c r="O370" s="324">
        <v>0</v>
      </c>
      <c r="P370" s="324">
        <v>1</v>
      </c>
      <c r="Q370" s="324">
        <v>0</v>
      </c>
      <c r="R370" s="324">
        <v>0</v>
      </c>
      <c r="S370" s="324">
        <v>0</v>
      </c>
      <c r="T370" s="324">
        <v>2</v>
      </c>
      <c r="U370" s="324">
        <v>4</v>
      </c>
      <c r="V370" s="324">
        <v>3</v>
      </c>
      <c r="W370" s="324">
        <v>6</v>
      </c>
      <c r="X370" s="324">
        <v>12</v>
      </c>
      <c r="Y370" s="324">
        <v>7</v>
      </c>
      <c r="Z370" s="324">
        <v>19</v>
      </c>
      <c r="AA370" s="324">
        <v>12</v>
      </c>
      <c r="AB370" s="324">
        <v>8</v>
      </c>
      <c r="AC370" s="324">
        <v>2</v>
      </c>
      <c r="AD370" s="324">
        <v>1</v>
      </c>
      <c r="AE370" s="324" t="s">
        <v>218</v>
      </c>
      <c r="AF370" s="288" t="s">
        <v>158</v>
      </c>
      <c r="AG370" s="281"/>
      <c r="AH370" s="266"/>
    </row>
    <row r="371" spans="1:34" ht="16.5" customHeight="1">
      <c r="A371" s="289"/>
      <c r="B371" s="290"/>
      <c r="C371" s="284" t="s">
        <v>159</v>
      </c>
      <c r="D371" s="285">
        <f>J371+K371+L371+M371+N371+O371+P371+Q371+R371+S371+T371+U371+V371+W371+X371+Y371+Z371+AA371+AB371+AC371+AD371+AE371</f>
        <v>86</v>
      </c>
      <c r="E371" s="324">
        <v>2</v>
      </c>
      <c r="F371" s="324" t="s">
        <v>218</v>
      </c>
      <c r="G371" s="324" t="s">
        <v>218</v>
      </c>
      <c r="H371" s="324" t="s">
        <v>218</v>
      </c>
      <c r="I371" s="324" t="s">
        <v>218</v>
      </c>
      <c r="J371" s="286">
        <f>SUM(E371:I371)</f>
        <v>2</v>
      </c>
      <c r="K371" s="324" t="s">
        <v>218</v>
      </c>
      <c r="L371" s="324" t="s">
        <v>218</v>
      </c>
      <c r="M371" s="324" t="s">
        <v>218</v>
      </c>
      <c r="N371" s="324" t="s">
        <v>218</v>
      </c>
      <c r="O371" s="324" t="s">
        <v>218</v>
      </c>
      <c r="P371" s="324">
        <v>0</v>
      </c>
      <c r="Q371" s="324">
        <v>0</v>
      </c>
      <c r="R371" s="324">
        <v>0</v>
      </c>
      <c r="S371" s="324">
        <v>0</v>
      </c>
      <c r="T371" s="324">
        <v>0</v>
      </c>
      <c r="U371" s="324">
        <v>2</v>
      </c>
      <c r="V371" s="324">
        <v>1</v>
      </c>
      <c r="W371" s="324">
        <v>0</v>
      </c>
      <c r="X371" s="324">
        <v>2</v>
      </c>
      <c r="Y371" s="324">
        <v>6</v>
      </c>
      <c r="Z371" s="324">
        <v>13</v>
      </c>
      <c r="AA371" s="324">
        <v>24</v>
      </c>
      <c r="AB371" s="324">
        <v>19</v>
      </c>
      <c r="AC371" s="324">
        <v>12</v>
      </c>
      <c r="AD371" s="324">
        <v>5</v>
      </c>
      <c r="AE371" s="324" t="s">
        <v>218</v>
      </c>
      <c r="AF371" s="288" t="s">
        <v>159</v>
      </c>
      <c r="AG371" s="281"/>
      <c r="AH371" s="266"/>
    </row>
    <row r="372" spans="1:34" ht="6.75" customHeight="1">
      <c r="A372" s="289"/>
      <c r="B372" s="290"/>
      <c r="C372" s="291"/>
      <c r="D372" s="285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E372" s="287"/>
      <c r="AF372" s="288"/>
      <c r="AG372" s="281"/>
      <c r="AH372" s="266"/>
    </row>
    <row r="373" spans="1:34" ht="16.5" customHeight="1">
      <c r="A373" s="292">
        <v>12000</v>
      </c>
      <c r="B373" s="293" t="s">
        <v>293</v>
      </c>
      <c r="C373" s="284" t="s">
        <v>0</v>
      </c>
      <c r="D373" s="285">
        <f>J373+K373+L373+M373+N373+O373+P373+Q373+R373+S373+T373+U373+V373+W373+X373+Y373+Z373+AA373+AB373+AC373+AD373+AE373</f>
        <v>9</v>
      </c>
      <c r="E373" s="286">
        <f aca="true" t="shared" si="95" ref="E373:AE373">E374+E375</f>
        <v>0</v>
      </c>
      <c r="F373" s="286">
        <f t="shared" si="95"/>
        <v>0</v>
      </c>
      <c r="G373" s="286">
        <f t="shared" si="95"/>
        <v>0</v>
      </c>
      <c r="H373" s="286">
        <f t="shared" si="95"/>
        <v>0</v>
      </c>
      <c r="I373" s="286">
        <f t="shared" si="95"/>
        <v>0</v>
      </c>
      <c r="J373" s="286">
        <f t="shared" si="95"/>
        <v>0</v>
      </c>
      <c r="K373" s="286">
        <f t="shared" si="95"/>
        <v>0</v>
      </c>
      <c r="L373" s="286">
        <f t="shared" si="95"/>
        <v>0</v>
      </c>
      <c r="M373" s="286">
        <f t="shared" si="95"/>
        <v>0</v>
      </c>
      <c r="N373" s="286">
        <f t="shared" si="95"/>
        <v>0</v>
      </c>
      <c r="O373" s="286">
        <f t="shared" si="95"/>
        <v>0</v>
      </c>
      <c r="P373" s="286">
        <f t="shared" si="95"/>
        <v>0</v>
      </c>
      <c r="Q373" s="286">
        <f t="shared" si="95"/>
        <v>0</v>
      </c>
      <c r="R373" s="286">
        <f t="shared" si="95"/>
        <v>0</v>
      </c>
      <c r="S373" s="286">
        <f t="shared" si="95"/>
        <v>0</v>
      </c>
      <c r="T373" s="286">
        <f t="shared" si="95"/>
        <v>0</v>
      </c>
      <c r="U373" s="286">
        <f t="shared" si="95"/>
        <v>0</v>
      </c>
      <c r="V373" s="286">
        <f t="shared" si="95"/>
        <v>1</v>
      </c>
      <c r="W373" s="286">
        <f t="shared" si="95"/>
        <v>0</v>
      </c>
      <c r="X373" s="286">
        <f t="shared" si="95"/>
        <v>1</v>
      </c>
      <c r="Y373" s="286">
        <f t="shared" si="95"/>
        <v>1</v>
      </c>
      <c r="Z373" s="286">
        <f t="shared" si="95"/>
        <v>1</v>
      </c>
      <c r="AA373" s="286">
        <f t="shared" si="95"/>
        <v>2</v>
      </c>
      <c r="AB373" s="286">
        <f t="shared" si="95"/>
        <v>1</v>
      </c>
      <c r="AC373" s="286">
        <f t="shared" si="95"/>
        <v>1</v>
      </c>
      <c r="AD373" s="286">
        <f t="shared" si="95"/>
        <v>1</v>
      </c>
      <c r="AE373" s="287">
        <f t="shared" si="95"/>
        <v>0</v>
      </c>
      <c r="AF373" s="288" t="s">
        <v>0</v>
      </c>
      <c r="AG373" s="294">
        <v>12000</v>
      </c>
      <c r="AH373" s="266"/>
    </row>
    <row r="374" spans="1:34" ht="16.5" customHeight="1">
      <c r="A374" s="289"/>
      <c r="B374" s="290"/>
      <c r="C374" s="284" t="s">
        <v>158</v>
      </c>
      <c r="D374" s="285">
        <f>J374+K374+L374+M374+N374+O374+P374+Q374+R374+S374+T374+U374+V374+W374+X374+Y374+Z374+AA374+AB374+AC374+AD374+AE374</f>
        <v>4</v>
      </c>
      <c r="E374" s="324" t="s">
        <v>218</v>
      </c>
      <c r="F374" s="324" t="s">
        <v>218</v>
      </c>
      <c r="G374" s="324" t="s">
        <v>218</v>
      </c>
      <c r="H374" s="324" t="s">
        <v>218</v>
      </c>
      <c r="I374" s="324" t="s">
        <v>218</v>
      </c>
      <c r="J374" s="286">
        <f>SUM(E374:I374)</f>
        <v>0</v>
      </c>
      <c r="K374" s="324" t="s">
        <v>218</v>
      </c>
      <c r="L374" s="324" t="s">
        <v>218</v>
      </c>
      <c r="M374" s="324" t="s">
        <v>218</v>
      </c>
      <c r="N374" s="324" t="s">
        <v>218</v>
      </c>
      <c r="O374" s="324" t="s">
        <v>218</v>
      </c>
      <c r="P374" s="324" t="s">
        <v>218</v>
      </c>
      <c r="Q374" s="324" t="s">
        <v>218</v>
      </c>
      <c r="R374" s="324" t="s">
        <v>218</v>
      </c>
      <c r="S374" s="324" t="s">
        <v>218</v>
      </c>
      <c r="T374" s="324" t="s">
        <v>218</v>
      </c>
      <c r="U374" s="324" t="s">
        <v>218</v>
      </c>
      <c r="V374" s="324">
        <v>1</v>
      </c>
      <c r="W374" s="324">
        <v>0</v>
      </c>
      <c r="X374" s="324">
        <v>0</v>
      </c>
      <c r="Y374" s="324">
        <v>1</v>
      </c>
      <c r="Z374" s="324">
        <v>1</v>
      </c>
      <c r="AA374" s="324">
        <v>1</v>
      </c>
      <c r="AB374" s="324">
        <v>0</v>
      </c>
      <c r="AC374" s="324">
        <v>0</v>
      </c>
      <c r="AD374" s="324">
        <v>0</v>
      </c>
      <c r="AE374" s="324" t="s">
        <v>218</v>
      </c>
      <c r="AF374" s="288" t="s">
        <v>158</v>
      </c>
      <c r="AG374" s="281"/>
      <c r="AH374" s="266"/>
    </row>
    <row r="375" spans="1:34" ht="16.5" customHeight="1">
      <c r="A375" s="289"/>
      <c r="B375" s="290"/>
      <c r="C375" s="284" t="s">
        <v>159</v>
      </c>
      <c r="D375" s="285">
        <f>J375+K375+L375+M375+N375+O375+P375+Q375+R375+S375+T375+U375+V375+W375+X375+Y375+Z375+AA375+AB375+AC375+AD375+AE375</f>
        <v>5</v>
      </c>
      <c r="E375" s="324" t="s">
        <v>218</v>
      </c>
      <c r="F375" s="324" t="s">
        <v>218</v>
      </c>
      <c r="G375" s="324" t="s">
        <v>218</v>
      </c>
      <c r="H375" s="324" t="s">
        <v>218</v>
      </c>
      <c r="I375" s="324" t="s">
        <v>218</v>
      </c>
      <c r="J375" s="286">
        <f>SUM(E375:I375)</f>
        <v>0</v>
      </c>
      <c r="K375" s="324" t="s">
        <v>218</v>
      </c>
      <c r="L375" s="324" t="s">
        <v>218</v>
      </c>
      <c r="M375" s="324" t="s">
        <v>218</v>
      </c>
      <c r="N375" s="324" t="s">
        <v>218</v>
      </c>
      <c r="O375" s="324" t="s">
        <v>218</v>
      </c>
      <c r="P375" s="324" t="s">
        <v>218</v>
      </c>
      <c r="Q375" s="324" t="s">
        <v>218</v>
      </c>
      <c r="R375" s="324" t="s">
        <v>218</v>
      </c>
      <c r="S375" s="324" t="s">
        <v>218</v>
      </c>
      <c r="T375" s="324" t="s">
        <v>218</v>
      </c>
      <c r="U375" s="324" t="s">
        <v>218</v>
      </c>
      <c r="V375" s="324" t="s">
        <v>218</v>
      </c>
      <c r="W375" s="324">
        <v>0</v>
      </c>
      <c r="X375" s="324">
        <v>1</v>
      </c>
      <c r="Y375" s="324">
        <v>0</v>
      </c>
      <c r="Z375" s="324">
        <v>0</v>
      </c>
      <c r="AA375" s="324">
        <v>1</v>
      </c>
      <c r="AB375" s="324">
        <v>1</v>
      </c>
      <c r="AC375" s="324">
        <v>1</v>
      </c>
      <c r="AD375" s="324">
        <v>1</v>
      </c>
      <c r="AE375" s="324" t="s">
        <v>218</v>
      </c>
      <c r="AF375" s="288" t="s">
        <v>159</v>
      </c>
      <c r="AG375" s="281"/>
      <c r="AH375" s="266"/>
    </row>
    <row r="376" spans="1:34" ht="6.75" customHeight="1">
      <c r="A376" s="289"/>
      <c r="B376" s="290"/>
      <c r="C376" s="291"/>
      <c r="D376" s="285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7"/>
      <c r="AF376" s="288"/>
      <c r="AG376" s="281"/>
      <c r="AH376" s="266"/>
    </row>
    <row r="377" spans="1:34" ht="16.5" customHeight="1">
      <c r="A377" s="292">
        <v>13000</v>
      </c>
      <c r="B377" s="293" t="s">
        <v>513</v>
      </c>
      <c r="C377" s="284" t="s">
        <v>0</v>
      </c>
      <c r="D377" s="285">
        <f>J377+K377+L377+M377+N377+O377+P377+Q377+R377+S377+T377+U377+V377+W377+X377+Y377+Z377+AA377+AB377+AC377+AD377+AE377</f>
        <v>58</v>
      </c>
      <c r="E377" s="286">
        <f aca="true" t="shared" si="96" ref="E377:AE377">E378+E379</f>
        <v>0</v>
      </c>
      <c r="F377" s="286">
        <f t="shared" si="96"/>
        <v>0</v>
      </c>
      <c r="G377" s="286">
        <f t="shared" si="96"/>
        <v>0</v>
      </c>
      <c r="H377" s="286">
        <f t="shared" si="96"/>
        <v>0</v>
      </c>
      <c r="I377" s="286">
        <f t="shared" si="96"/>
        <v>0</v>
      </c>
      <c r="J377" s="286">
        <f t="shared" si="96"/>
        <v>0</v>
      </c>
      <c r="K377" s="286">
        <f t="shared" si="96"/>
        <v>0</v>
      </c>
      <c r="L377" s="286">
        <f t="shared" si="96"/>
        <v>0</v>
      </c>
      <c r="M377" s="286">
        <f t="shared" si="96"/>
        <v>0</v>
      </c>
      <c r="N377" s="286">
        <f t="shared" si="96"/>
        <v>0</v>
      </c>
      <c r="O377" s="286">
        <f t="shared" si="96"/>
        <v>0</v>
      </c>
      <c r="P377" s="286">
        <f t="shared" si="96"/>
        <v>0</v>
      </c>
      <c r="Q377" s="286">
        <f t="shared" si="96"/>
        <v>1</v>
      </c>
      <c r="R377" s="286">
        <f t="shared" si="96"/>
        <v>0</v>
      </c>
      <c r="S377" s="286">
        <f t="shared" si="96"/>
        <v>2</v>
      </c>
      <c r="T377" s="286">
        <f t="shared" si="96"/>
        <v>1</v>
      </c>
      <c r="U377" s="286">
        <f t="shared" si="96"/>
        <v>2</v>
      </c>
      <c r="V377" s="286">
        <f t="shared" si="96"/>
        <v>3</v>
      </c>
      <c r="W377" s="286">
        <f t="shared" si="96"/>
        <v>9</v>
      </c>
      <c r="X377" s="286">
        <f t="shared" si="96"/>
        <v>10</v>
      </c>
      <c r="Y377" s="286">
        <f t="shared" si="96"/>
        <v>9</v>
      </c>
      <c r="Z377" s="286">
        <f t="shared" si="96"/>
        <v>12</v>
      </c>
      <c r="AA377" s="286">
        <f t="shared" si="96"/>
        <v>7</v>
      </c>
      <c r="AB377" s="286">
        <f t="shared" si="96"/>
        <v>1</v>
      </c>
      <c r="AC377" s="286">
        <f t="shared" si="96"/>
        <v>0</v>
      </c>
      <c r="AD377" s="286">
        <f t="shared" si="96"/>
        <v>1</v>
      </c>
      <c r="AE377" s="287">
        <f t="shared" si="96"/>
        <v>0</v>
      </c>
      <c r="AF377" s="288" t="s">
        <v>0</v>
      </c>
      <c r="AG377" s="294">
        <v>13000</v>
      </c>
      <c r="AH377" s="266"/>
    </row>
    <row r="378" spans="1:34" ht="16.5" customHeight="1">
      <c r="A378" s="289"/>
      <c r="B378" s="290"/>
      <c r="C378" s="284" t="s">
        <v>158</v>
      </c>
      <c r="D378" s="285">
        <f>J378+K378+L378+M378+N378+O378+P378+Q378+R378+S378+T378+U378+V378+W378+X378+Y378+Z378+AA378+AB378+AC378+AD378+AE378</f>
        <v>19</v>
      </c>
      <c r="E378" s="324" t="s">
        <v>218</v>
      </c>
      <c r="F378" s="324" t="s">
        <v>218</v>
      </c>
      <c r="G378" s="324" t="s">
        <v>218</v>
      </c>
      <c r="H378" s="324" t="s">
        <v>218</v>
      </c>
      <c r="I378" s="324" t="s">
        <v>218</v>
      </c>
      <c r="J378" s="286">
        <f>SUM(E378:I378)</f>
        <v>0</v>
      </c>
      <c r="K378" s="324" t="s">
        <v>218</v>
      </c>
      <c r="L378" s="324" t="s">
        <v>218</v>
      </c>
      <c r="M378" s="324" t="s">
        <v>218</v>
      </c>
      <c r="N378" s="324" t="s">
        <v>218</v>
      </c>
      <c r="O378" s="324">
        <v>0</v>
      </c>
      <c r="P378" s="324">
        <v>0</v>
      </c>
      <c r="Q378" s="324">
        <v>1</v>
      </c>
      <c r="R378" s="324">
        <v>0</v>
      </c>
      <c r="S378" s="324">
        <v>1</v>
      </c>
      <c r="T378" s="324">
        <v>1</v>
      </c>
      <c r="U378" s="324">
        <v>1</v>
      </c>
      <c r="V378" s="324">
        <v>1</v>
      </c>
      <c r="W378" s="324">
        <v>0</v>
      </c>
      <c r="X378" s="324">
        <v>5</v>
      </c>
      <c r="Y378" s="324">
        <v>3</v>
      </c>
      <c r="Z378" s="324">
        <v>3</v>
      </c>
      <c r="AA378" s="324">
        <v>3</v>
      </c>
      <c r="AB378" s="324">
        <v>0</v>
      </c>
      <c r="AC378" s="324">
        <v>0</v>
      </c>
      <c r="AD378" s="324" t="s">
        <v>218</v>
      </c>
      <c r="AE378" s="324" t="s">
        <v>218</v>
      </c>
      <c r="AF378" s="288" t="s">
        <v>158</v>
      </c>
      <c r="AG378" s="281"/>
      <c r="AH378" s="266"/>
    </row>
    <row r="379" spans="1:34" ht="16.5" customHeight="1">
      <c r="A379" s="289"/>
      <c r="B379" s="290"/>
      <c r="C379" s="284" t="s">
        <v>159</v>
      </c>
      <c r="D379" s="285">
        <f>J379+K379+L379+M379+N379+O379+P379+Q379+R379+S379+T379+U379+V379+W379+X379+Y379+Z379+AA379+AB379+AC379+AD379+AE379</f>
        <v>39</v>
      </c>
      <c r="E379" s="324" t="s">
        <v>218</v>
      </c>
      <c r="F379" s="324" t="s">
        <v>218</v>
      </c>
      <c r="G379" s="324" t="s">
        <v>218</v>
      </c>
      <c r="H379" s="324" t="s">
        <v>218</v>
      </c>
      <c r="I379" s="324" t="s">
        <v>218</v>
      </c>
      <c r="J379" s="286">
        <f>SUM(E379:I379)</f>
        <v>0</v>
      </c>
      <c r="K379" s="324" t="s">
        <v>218</v>
      </c>
      <c r="L379" s="324" t="s">
        <v>218</v>
      </c>
      <c r="M379" s="324" t="s">
        <v>218</v>
      </c>
      <c r="N379" s="324" t="s">
        <v>218</v>
      </c>
      <c r="O379" s="324">
        <v>0</v>
      </c>
      <c r="P379" s="324">
        <v>0</v>
      </c>
      <c r="Q379" s="324">
        <v>0</v>
      </c>
      <c r="R379" s="324">
        <v>0</v>
      </c>
      <c r="S379" s="324">
        <v>1</v>
      </c>
      <c r="T379" s="324">
        <v>0</v>
      </c>
      <c r="U379" s="324">
        <v>1</v>
      </c>
      <c r="V379" s="324">
        <v>2</v>
      </c>
      <c r="W379" s="324">
        <v>9</v>
      </c>
      <c r="X379" s="324">
        <v>5</v>
      </c>
      <c r="Y379" s="324">
        <v>6</v>
      </c>
      <c r="Z379" s="324">
        <v>9</v>
      </c>
      <c r="AA379" s="324">
        <v>4</v>
      </c>
      <c r="AB379" s="324">
        <v>1</v>
      </c>
      <c r="AC379" s="324">
        <v>0</v>
      </c>
      <c r="AD379" s="324">
        <v>1</v>
      </c>
      <c r="AE379" s="324" t="s">
        <v>218</v>
      </c>
      <c r="AF379" s="288" t="s">
        <v>159</v>
      </c>
      <c r="AG379" s="281"/>
      <c r="AH379" s="266"/>
    </row>
    <row r="380" spans="1:34" ht="6.75" customHeight="1">
      <c r="A380" s="289"/>
      <c r="B380" s="290"/>
      <c r="C380" s="291"/>
      <c r="D380" s="285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E380" s="287"/>
      <c r="AF380" s="288"/>
      <c r="AG380" s="281"/>
      <c r="AH380" s="266"/>
    </row>
    <row r="381" spans="1:34" ht="16.5" customHeight="1">
      <c r="A381" s="292">
        <v>14000</v>
      </c>
      <c r="B381" s="293" t="s">
        <v>514</v>
      </c>
      <c r="C381" s="284" t="s">
        <v>0</v>
      </c>
      <c r="D381" s="285">
        <f>J381+K381+L381+M381+N381+O381+P381+Q381+R381+S381+T381+U381+V381+W381+X381+Y381+Z381+AA381+AB381+AC381+AD381+AE381</f>
        <v>267</v>
      </c>
      <c r="E381" s="286">
        <f aca="true" t="shared" si="97" ref="E381:AE381">E382+E383</f>
        <v>0</v>
      </c>
      <c r="F381" s="286">
        <f t="shared" si="97"/>
        <v>0</v>
      </c>
      <c r="G381" s="286">
        <f t="shared" si="97"/>
        <v>0</v>
      </c>
      <c r="H381" s="286">
        <f t="shared" si="97"/>
        <v>1</v>
      </c>
      <c r="I381" s="286">
        <f t="shared" si="97"/>
        <v>0</v>
      </c>
      <c r="J381" s="286">
        <f t="shared" si="97"/>
        <v>1</v>
      </c>
      <c r="K381" s="286">
        <f t="shared" si="97"/>
        <v>0</v>
      </c>
      <c r="L381" s="286">
        <f t="shared" si="97"/>
        <v>0</v>
      </c>
      <c r="M381" s="286">
        <f t="shared" si="97"/>
        <v>0</v>
      </c>
      <c r="N381" s="286">
        <f t="shared" si="97"/>
        <v>1</v>
      </c>
      <c r="O381" s="286">
        <f t="shared" si="97"/>
        <v>0</v>
      </c>
      <c r="P381" s="286">
        <f t="shared" si="97"/>
        <v>1</v>
      </c>
      <c r="Q381" s="286">
        <f t="shared" si="97"/>
        <v>0</v>
      </c>
      <c r="R381" s="286">
        <f t="shared" si="97"/>
        <v>0</v>
      </c>
      <c r="S381" s="286">
        <f t="shared" si="97"/>
        <v>0</v>
      </c>
      <c r="T381" s="286">
        <f t="shared" si="97"/>
        <v>0</v>
      </c>
      <c r="U381" s="286">
        <f t="shared" si="97"/>
        <v>15</v>
      </c>
      <c r="V381" s="286">
        <f t="shared" si="97"/>
        <v>5</v>
      </c>
      <c r="W381" s="286">
        <f t="shared" si="97"/>
        <v>9</v>
      </c>
      <c r="X381" s="286">
        <f t="shared" si="97"/>
        <v>17</v>
      </c>
      <c r="Y381" s="286">
        <f t="shared" si="97"/>
        <v>27</v>
      </c>
      <c r="Z381" s="286">
        <f t="shared" si="97"/>
        <v>54</v>
      </c>
      <c r="AA381" s="286">
        <f t="shared" si="97"/>
        <v>65</v>
      </c>
      <c r="AB381" s="286">
        <f t="shared" si="97"/>
        <v>46</v>
      </c>
      <c r="AC381" s="286">
        <f t="shared" si="97"/>
        <v>19</v>
      </c>
      <c r="AD381" s="286">
        <f t="shared" si="97"/>
        <v>7</v>
      </c>
      <c r="AE381" s="287">
        <f t="shared" si="97"/>
        <v>0</v>
      </c>
      <c r="AF381" s="288" t="s">
        <v>0</v>
      </c>
      <c r="AG381" s="294">
        <v>14000</v>
      </c>
      <c r="AH381" s="266"/>
    </row>
    <row r="382" spans="1:34" ht="16.5" customHeight="1">
      <c r="A382" s="289"/>
      <c r="B382" s="290"/>
      <c r="C382" s="284" t="s">
        <v>158</v>
      </c>
      <c r="D382" s="285">
        <f>J382+K382+L382+M382+N382+O382+P382+Q382+R382+S382+T382+U382+V382+W382+X382+Y382+Z382+AA382+AB382+AC382+AD382+AE382</f>
        <v>104</v>
      </c>
      <c r="E382" s="324" t="s">
        <v>218</v>
      </c>
      <c r="F382" s="324" t="s">
        <v>218</v>
      </c>
      <c r="G382" s="324" t="s">
        <v>218</v>
      </c>
      <c r="H382" s="324" t="s">
        <v>218</v>
      </c>
      <c r="I382" s="324" t="s">
        <v>218</v>
      </c>
      <c r="J382" s="286">
        <f>SUM(E382:I382)</f>
        <v>0</v>
      </c>
      <c r="K382" s="324" t="s">
        <v>218</v>
      </c>
      <c r="L382" s="324" t="s">
        <v>218</v>
      </c>
      <c r="M382" s="324" t="s">
        <v>218</v>
      </c>
      <c r="N382" s="324" t="s">
        <v>218</v>
      </c>
      <c r="O382" s="324" t="s">
        <v>218</v>
      </c>
      <c r="P382" s="324">
        <v>0</v>
      </c>
      <c r="Q382" s="324">
        <v>0</v>
      </c>
      <c r="R382" s="324">
        <v>0</v>
      </c>
      <c r="S382" s="324">
        <v>0</v>
      </c>
      <c r="T382" s="324">
        <v>0</v>
      </c>
      <c r="U382" s="324">
        <v>8</v>
      </c>
      <c r="V382" s="324">
        <v>2</v>
      </c>
      <c r="W382" s="324">
        <v>5</v>
      </c>
      <c r="X382" s="324">
        <v>9</v>
      </c>
      <c r="Y382" s="324">
        <v>9</v>
      </c>
      <c r="Z382" s="324">
        <v>22</v>
      </c>
      <c r="AA382" s="324">
        <v>23</v>
      </c>
      <c r="AB382" s="324">
        <v>21</v>
      </c>
      <c r="AC382" s="324">
        <v>3</v>
      </c>
      <c r="AD382" s="324">
        <v>2</v>
      </c>
      <c r="AE382" s="324" t="s">
        <v>218</v>
      </c>
      <c r="AF382" s="288" t="s">
        <v>158</v>
      </c>
      <c r="AG382" s="281"/>
      <c r="AH382" s="266"/>
    </row>
    <row r="383" spans="1:34" ht="16.5" customHeight="1">
      <c r="A383" s="289"/>
      <c r="B383" s="290"/>
      <c r="C383" s="284" t="s">
        <v>159</v>
      </c>
      <c r="D383" s="285">
        <f>J383+K383+L383+M383+N383+O383+P383+Q383+R383+S383+T383+U383+V383+W383+X383+Y383+Z383+AA383+AB383+AC383+AD383+AE383</f>
        <v>163</v>
      </c>
      <c r="E383" s="324" t="s">
        <v>218</v>
      </c>
      <c r="F383" s="324" t="s">
        <v>218</v>
      </c>
      <c r="G383" s="324" t="s">
        <v>218</v>
      </c>
      <c r="H383" s="324">
        <v>1</v>
      </c>
      <c r="I383" s="324" t="s">
        <v>218</v>
      </c>
      <c r="J383" s="286">
        <f>SUM(E383:I383)</f>
        <v>1</v>
      </c>
      <c r="K383" s="324" t="s">
        <v>218</v>
      </c>
      <c r="L383" s="324" t="s">
        <v>218</v>
      </c>
      <c r="M383" s="324" t="s">
        <v>218</v>
      </c>
      <c r="N383" s="324">
        <v>1</v>
      </c>
      <c r="O383" s="324" t="s">
        <v>218</v>
      </c>
      <c r="P383" s="324">
        <v>1</v>
      </c>
      <c r="Q383" s="324">
        <v>0</v>
      </c>
      <c r="R383" s="324">
        <v>0</v>
      </c>
      <c r="S383" s="324">
        <v>0</v>
      </c>
      <c r="T383" s="324">
        <v>0</v>
      </c>
      <c r="U383" s="324">
        <v>7</v>
      </c>
      <c r="V383" s="324">
        <v>3</v>
      </c>
      <c r="W383" s="324">
        <v>4</v>
      </c>
      <c r="X383" s="324">
        <v>8</v>
      </c>
      <c r="Y383" s="324">
        <v>18</v>
      </c>
      <c r="Z383" s="324">
        <v>32</v>
      </c>
      <c r="AA383" s="324">
        <v>42</v>
      </c>
      <c r="AB383" s="324">
        <v>25</v>
      </c>
      <c r="AC383" s="324">
        <v>16</v>
      </c>
      <c r="AD383" s="324">
        <v>5</v>
      </c>
      <c r="AE383" s="324">
        <v>0</v>
      </c>
      <c r="AF383" s="288" t="s">
        <v>159</v>
      </c>
      <c r="AG383" s="281"/>
      <c r="AH383" s="266"/>
    </row>
    <row r="384" spans="1:34" ht="6.75" customHeight="1">
      <c r="A384" s="289"/>
      <c r="B384" s="290"/>
      <c r="C384" s="291"/>
      <c r="D384" s="285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E384" s="287"/>
      <c r="AF384" s="288"/>
      <c r="AG384" s="281"/>
      <c r="AH384" s="266"/>
    </row>
    <row r="385" spans="1:34" ht="16.5" customHeight="1">
      <c r="A385" s="295">
        <v>14100</v>
      </c>
      <c r="B385" s="296" t="s">
        <v>671</v>
      </c>
      <c r="C385" s="284" t="s">
        <v>0</v>
      </c>
      <c r="D385" s="285">
        <f>J385+K385+L385+M385+N385+O385+P385+Q385+R385+S385+T385+U385+V385+W385+X385+Y385+Z385+AA385+AB385+AC385+AD385+AE385</f>
        <v>38</v>
      </c>
      <c r="E385" s="286">
        <f aca="true" t="shared" si="98" ref="E385:AE385">E386+E387</f>
        <v>0</v>
      </c>
      <c r="F385" s="286">
        <f t="shared" si="98"/>
        <v>0</v>
      </c>
      <c r="G385" s="286">
        <f t="shared" si="98"/>
        <v>0</v>
      </c>
      <c r="H385" s="286">
        <f t="shared" si="98"/>
        <v>0</v>
      </c>
      <c r="I385" s="286">
        <f t="shared" si="98"/>
        <v>0</v>
      </c>
      <c r="J385" s="286">
        <f t="shared" si="98"/>
        <v>0</v>
      </c>
      <c r="K385" s="286">
        <f t="shared" si="98"/>
        <v>0</v>
      </c>
      <c r="L385" s="286">
        <f t="shared" si="98"/>
        <v>0</v>
      </c>
      <c r="M385" s="286">
        <f t="shared" si="98"/>
        <v>0</v>
      </c>
      <c r="N385" s="286">
        <f t="shared" si="98"/>
        <v>1</v>
      </c>
      <c r="O385" s="286">
        <f t="shared" si="98"/>
        <v>0</v>
      </c>
      <c r="P385" s="286">
        <f t="shared" si="98"/>
        <v>0</v>
      </c>
      <c r="Q385" s="286">
        <f t="shared" si="98"/>
        <v>0</v>
      </c>
      <c r="R385" s="286">
        <f t="shared" si="98"/>
        <v>0</v>
      </c>
      <c r="S385" s="286">
        <f t="shared" si="98"/>
        <v>0</v>
      </c>
      <c r="T385" s="286">
        <f t="shared" si="98"/>
        <v>0</v>
      </c>
      <c r="U385" s="286">
        <f t="shared" si="98"/>
        <v>3</v>
      </c>
      <c r="V385" s="286">
        <f t="shared" si="98"/>
        <v>0</v>
      </c>
      <c r="W385" s="286">
        <f t="shared" si="98"/>
        <v>1</v>
      </c>
      <c r="X385" s="286">
        <f t="shared" si="98"/>
        <v>4</v>
      </c>
      <c r="Y385" s="286">
        <f t="shared" si="98"/>
        <v>5</v>
      </c>
      <c r="Z385" s="286">
        <f t="shared" si="98"/>
        <v>5</v>
      </c>
      <c r="AA385" s="286">
        <f t="shared" si="98"/>
        <v>15</v>
      </c>
      <c r="AB385" s="286">
        <f t="shared" si="98"/>
        <v>3</v>
      </c>
      <c r="AC385" s="286">
        <f t="shared" si="98"/>
        <v>1</v>
      </c>
      <c r="AD385" s="286">
        <f t="shared" si="98"/>
        <v>0</v>
      </c>
      <c r="AE385" s="287">
        <f t="shared" si="98"/>
        <v>0</v>
      </c>
      <c r="AF385" s="288" t="s">
        <v>0</v>
      </c>
      <c r="AG385" s="297">
        <v>14100</v>
      </c>
      <c r="AH385" s="266"/>
    </row>
    <row r="386" spans="1:34" ht="16.5" customHeight="1">
      <c r="A386" s="289"/>
      <c r="B386" s="290" t="s">
        <v>672</v>
      </c>
      <c r="C386" s="284" t="s">
        <v>158</v>
      </c>
      <c r="D386" s="285">
        <f>J386+K386+L386+M386+N386+O386+P386+Q386+R386+S386+T386+U386+V386+W386+X386+Y386+Z386+AA386+AB386+AC386+AD386+AE386</f>
        <v>15</v>
      </c>
      <c r="E386" s="324" t="s">
        <v>218</v>
      </c>
      <c r="F386" s="324" t="s">
        <v>218</v>
      </c>
      <c r="G386" s="324" t="s">
        <v>218</v>
      </c>
      <c r="H386" s="324" t="s">
        <v>218</v>
      </c>
      <c r="I386" s="324" t="s">
        <v>218</v>
      </c>
      <c r="J386" s="286">
        <f>SUM(E386:I386)</f>
        <v>0</v>
      </c>
      <c r="K386" s="324" t="s">
        <v>218</v>
      </c>
      <c r="L386" s="324" t="s">
        <v>218</v>
      </c>
      <c r="M386" s="324" t="s">
        <v>218</v>
      </c>
      <c r="N386" s="324" t="s">
        <v>218</v>
      </c>
      <c r="O386" s="324" t="s">
        <v>218</v>
      </c>
      <c r="P386" s="324" t="s">
        <v>218</v>
      </c>
      <c r="Q386" s="324" t="s">
        <v>218</v>
      </c>
      <c r="R386" s="324" t="s">
        <v>218</v>
      </c>
      <c r="S386" s="324" t="s">
        <v>218</v>
      </c>
      <c r="T386" s="324" t="s">
        <v>218</v>
      </c>
      <c r="U386" s="324">
        <v>1</v>
      </c>
      <c r="V386" s="324">
        <v>0</v>
      </c>
      <c r="W386" s="324">
        <v>1</v>
      </c>
      <c r="X386" s="324">
        <v>3</v>
      </c>
      <c r="Y386" s="324">
        <v>3</v>
      </c>
      <c r="Z386" s="324">
        <v>1</v>
      </c>
      <c r="AA386" s="324">
        <v>5</v>
      </c>
      <c r="AB386" s="324">
        <v>1</v>
      </c>
      <c r="AC386" s="324">
        <v>0</v>
      </c>
      <c r="AD386" s="324" t="s">
        <v>218</v>
      </c>
      <c r="AE386" s="324" t="s">
        <v>218</v>
      </c>
      <c r="AF386" s="288" t="s">
        <v>158</v>
      </c>
      <c r="AG386" s="281"/>
      <c r="AH386" s="266"/>
    </row>
    <row r="387" spans="1:34" ht="16.5" customHeight="1">
      <c r="A387" s="289"/>
      <c r="B387" s="290"/>
      <c r="C387" s="284" t="s">
        <v>159</v>
      </c>
      <c r="D387" s="285">
        <f>J387+K387+L387+M387+N387+O387+P387+Q387+R387+S387+T387+U387+V387+W387+X387+Y387+Z387+AA387+AB387+AC387+AD387+AE387</f>
        <v>23</v>
      </c>
      <c r="E387" s="324" t="s">
        <v>218</v>
      </c>
      <c r="F387" s="324" t="s">
        <v>218</v>
      </c>
      <c r="G387" s="324" t="s">
        <v>218</v>
      </c>
      <c r="H387" s="324" t="s">
        <v>218</v>
      </c>
      <c r="I387" s="324" t="s">
        <v>218</v>
      </c>
      <c r="J387" s="286">
        <f>SUM(E387:I387)</f>
        <v>0</v>
      </c>
      <c r="K387" s="324" t="s">
        <v>218</v>
      </c>
      <c r="L387" s="324" t="s">
        <v>218</v>
      </c>
      <c r="M387" s="324" t="s">
        <v>218</v>
      </c>
      <c r="N387" s="324">
        <v>1</v>
      </c>
      <c r="O387" s="324">
        <v>0</v>
      </c>
      <c r="P387" s="324">
        <v>0</v>
      </c>
      <c r="Q387" s="324">
        <v>0</v>
      </c>
      <c r="R387" s="324">
        <v>0</v>
      </c>
      <c r="S387" s="324">
        <v>0</v>
      </c>
      <c r="T387" s="324">
        <v>0</v>
      </c>
      <c r="U387" s="324">
        <v>2</v>
      </c>
      <c r="V387" s="324">
        <v>0</v>
      </c>
      <c r="W387" s="324">
        <v>0</v>
      </c>
      <c r="X387" s="324">
        <v>1</v>
      </c>
      <c r="Y387" s="324">
        <v>2</v>
      </c>
      <c r="Z387" s="324">
        <v>4</v>
      </c>
      <c r="AA387" s="324">
        <v>10</v>
      </c>
      <c r="AB387" s="324">
        <v>2</v>
      </c>
      <c r="AC387" s="324">
        <v>1</v>
      </c>
      <c r="AD387" s="324" t="s">
        <v>218</v>
      </c>
      <c r="AE387" s="324" t="s">
        <v>218</v>
      </c>
      <c r="AF387" s="288" t="s">
        <v>159</v>
      </c>
      <c r="AG387" s="281"/>
      <c r="AH387" s="266"/>
    </row>
    <row r="388" spans="1:34" ht="6.75" customHeight="1">
      <c r="A388" s="289"/>
      <c r="B388" s="290"/>
      <c r="C388" s="291"/>
      <c r="D388" s="285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E388" s="287"/>
      <c r="AF388" s="288"/>
      <c r="AG388" s="281"/>
      <c r="AH388" s="266"/>
    </row>
    <row r="389" spans="1:34" ht="16.5" customHeight="1">
      <c r="A389" s="295">
        <v>14200</v>
      </c>
      <c r="B389" s="296" t="s">
        <v>294</v>
      </c>
      <c r="C389" s="284" t="s">
        <v>0</v>
      </c>
      <c r="D389" s="285">
        <f>J389+K389+L389+M389+N389+O389+P389+Q389+R389+S389+T389+U389+V389+W389+X389+Y389+Z389+AA389+AB389+AC389+AD389+AE389</f>
        <v>177</v>
      </c>
      <c r="E389" s="286">
        <f aca="true" t="shared" si="99" ref="E389:AE389">E390+E391</f>
        <v>0</v>
      </c>
      <c r="F389" s="286">
        <f t="shared" si="99"/>
        <v>0</v>
      </c>
      <c r="G389" s="286">
        <f t="shared" si="99"/>
        <v>0</v>
      </c>
      <c r="H389" s="286">
        <f t="shared" si="99"/>
        <v>0</v>
      </c>
      <c r="I389" s="286">
        <f t="shared" si="99"/>
        <v>0</v>
      </c>
      <c r="J389" s="286">
        <f t="shared" si="99"/>
        <v>0</v>
      </c>
      <c r="K389" s="286">
        <f t="shared" si="99"/>
        <v>0</v>
      </c>
      <c r="L389" s="286">
        <f t="shared" si="99"/>
        <v>0</v>
      </c>
      <c r="M389" s="286">
        <f t="shared" si="99"/>
        <v>0</v>
      </c>
      <c r="N389" s="286">
        <f t="shared" si="99"/>
        <v>0</v>
      </c>
      <c r="O389" s="286">
        <f t="shared" si="99"/>
        <v>0</v>
      </c>
      <c r="P389" s="286">
        <f t="shared" si="99"/>
        <v>0</v>
      </c>
      <c r="Q389" s="286">
        <f t="shared" si="99"/>
        <v>0</v>
      </c>
      <c r="R389" s="286">
        <f t="shared" si="99"/>
        <v>0</v>
      </c>
      <c r="S389" s="286">
        <f t="shared" si="99"/>
        <v>0</v>
      </c>
      <c r="T389" s="286">
        <f t="shared" si="99"/>
        <v>0</v>
      </c>
      <c r="U389" s="286">
        <f t="shared" si="99"/>
        <v>7</v>
      </c>
      <c r="V389" s="286">
        <f t="shared" si="99"/>
        <v>2</v>
      </c>
      <c r="W389" s="286">
        <f t="shared" si="99"/>
        <v>6</v>
      </c>
      <c r="X389" s="286">
        <f t="shared" si="99"/>
        <v>9</v>
      </c>
      <c r="Y389" s="286">
        <f t="shared" si="99"/>
        <v>18</v>
      </c>
      <c r="Z389" s="286">
        <f t="shared" si="99"/>
        <v>35</v>
      </c>
      <c r="AA389" s="286">
        <f t="shared" si="99"/>
        <v>45</v>
      </c>
      <c r="AB389" s="286">
        <f t="shared" si="99"/>
        <v>35</v>
      </c>
      <c r="AC389" s="286">
        <f t="shared" si="99"/>
        <v>13</v>
      </c>
      <c r="AD389" s="286">
        <f t="shared" si="99"/>
        <v>7</v>
      </c>
      <c r="AE389" s="287">
        <f t="shared" si="99"/>
        <v>0</v>
      </c>
      <c r="AF389" s="288" t="s">
        <v>0</v>
      </c>
      <c r="AG389" s="297">
        <v>14200</v>
      </c>
      <c r="AH389" s="266"/>
    </row>
    <row r="390" spans="1:34" ht="16.5" customHeight="1">
      <c r="A390" s="289"/>
      <c r="B390" s="290"/>
      <c r="C390" s="284" t="s">
        <v>158</v>
      </c>
      <c r="D390" s="285">
        <f>J390+K390+L390+M390+N390+O390+P390+Q390+R390+S390+T390+U390+V390+W390+X390+Y390+Z390+AA390+AB390+AC390+AD390+AE390</f>
        <v>70</v>
      </c>
      <c r="E390" s="324" t="s">
        <v>218</v>
      </c>
      <c r="F390" s="324" t="s">
        <v>218</v>
      </c>
      <c r="G390" s="324" t="s">
        <v>218</v>
      </c>
      <c r="H390" s="324" t="s">
        <v>218</v>
      </c>
      <c r="I390" s="324" t="s">
        <v>218</v>
      </c>
      <c r="J390" s="286">
        <f>SUM(E390:I390)</f>
        <v>0</v>
      </c>
      <c r="K390" s="324" t="s">
        <v>218</v>
      </c>
      <c r="L390" s="324" t="s">
        <v>218</v>
      </c>
      <c r="M390" s="324" t="s">
        <v>218</v>
      </c>
      <c r="N390" s="324" t="s">
        <v>218</v>
      </c>
      <c r="O390" s="324" t="s">
        <v>218</v>
      </c>
      <c r="P390" s="324" t="s">
        <v>218</v>
      </c>
      <c r="Q390" s="324" t="s">
        <v>218</v>
      </c>
      <c r="R390" s="324" t="s">
        <v>218</v>
      </c>
      <c r="S390" s="324" t="s">
        <v>218</v>
      </c>
      <c r="T390" s="324" t="s">
        <v>218</v>
      </c>
      <c r="U390" s="324">
        <v>5</v>
      </c>
      <c r="V390" s="324">
        <v>1</v>
      </c>
      <c r="W390" s="324">
        <v>4</v>
      </c>
      <c r="X390" s="324">
        <v>5</v>
      </c>
      <c r="Y390" s="324">
        <v>3</v>
      </c>
      <c r="Z390" s="324">
        <v>17</v>
      </c>
      <c r="AA390" s="324">
        <v>15</v>
      </c>
      <c r="AB390" s="324">
        <v>17</v>
      </c>
      <c r="AC390" s="324">
        <v>1</v>
      </c>
      <c r="AD390" s="324">
        <v>2</v>
      </c>
      <c r="AE390" s="324" t="s">
        <v>218</v>
      </c>
      <c r="AF390" s="288" t="s">
        <v>158</v>
      </c>
      <c r="AG390" s="281"/>
      <c r="AH390" s="266"/>
    </row>
    <row r="391" spans="1:34" ht="16.5" customHeight="1">
      <c r="A391" s="289"/>
      <c r="B391" s="290"/>
      <c r="C391" s="284" t="s">
        <v>159</v>
      </c>
      <c r="D391" s="285">
        <f>J391+K391+L391+M391+N391+O391+P391+Q391+R391+S391+T391+U391+V391+W391+X391+Y391+Z391+AA391+AB391+AC391+AD391+AE391</f>
        <v>107</v>
      </c>
      <c r="E391" s="324" t="s">
        <v>218</v>
      </c>
      <c r="F391" s="324" t="s">
        <v>218</v>
      </c>
      <c r="G391" s="324" t="s">
        <v>218</v>
      </c>
      <c r="H391" s="324" t="s">
        <v>218</v>
      </c>
      <c r="I391" s="324" t="s">
        <v>218</v>
      </c>
      <c r="J391" s="286">
        <f>SUM(E391:I391)</f>
        <v>0</v>
      </c>
      <c r="K391" s="324" t="s">
        <v>218</v>
      </c>
      <c r="L391" s="324" t="s">
        <v>218</v>
      </c>
      <c r="M391" s="324" t="s">
        <v>218</v>
      </c>
      <c r="N391" s="324" t="s">
        <v>218</v>
      </c>
      <c r="O391" s="324" t="s">
        <v>218</v>
      </c>
      <c r="P391" s="324" t="s">
        <v>218</v>
      </c>
      <c r="Q391" s="324" t="s">
        <v>218</v>
      </c>
      <c r="R391" s="324" t="s">
        <v>218</v>
      </c>
      <c r="S391" s="324" t="s">
        <v>218</v>
      </c>
      <c r="T391" s="324" t="s">
        <v>218</v>
      </c>
      <c r="U391" s="324">
        <v>2</v>
      </c>
      <c r="V391" s="324">
        <v>1</v>
      </c>
      <c r="W391" s="324">
        <v>2</v>
      </c>
      <c r="X391" s="324">
        <v>4</v>
      </c>
      <c r="Y391" s="324">
        <v>15</v>
      </c>
      <c r="Z391" s="324">
        <v>18</v>
      </c>
      <c r="AA391" s="324">
        <v>30</v>
      </c>
      <c r="AB391" s="324">
        <v>18</v>
      </c>
      <c r="AC391" s="324">
        <v>12</v>
      </c>
      <c r="AD391" s="324">
        <v>5</v>
      </c>
      <c r="AE391" s="324" t="s">
        <v>218</v>
      </c>
      <c r="AF391" s="288" t="s">
        <v>159</v>
      </c>
      <c r="AG391" s="281"/>
      <c r="AH391" s="266"/>
    </row>
    <row r="392" spans="1:34" ht="6.75" customHeight="1">
      <c r="A392" s="289"/>
      <c r="B392" s="290"/>
      <c r="C392" s="291"/>
      <c r="D392" s="285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E392" s="287"/>
      <c r="AF392" s="288"/>
      <c r="AG392" s="281"/>
      <c r="AH392" s="266"/>
    </row>
    <row r="393" spans="1:34" ht="16.5" customHeight="1">
      <c r="A393" s="295">
        <v>14201</v>
      </c>
      <c r="B393" s="296" t="s">
        <v>295</v>
      </c>
      <c r="C393" s="284" t="s">
        <v>0</v>
      </c>
      <c r="D393" s="285">
        <f>J393+K393+L393+M393+N393+O393+P393+Q393+R393+S393+T393+U393+V393+W393+X393+Y393+Z393+AA393+AB393+AC393+AD393+AE393</f>
        <v>31</v>
      </c>
      <c r="E393" s="286">
        <f aca="true" t="shared" si="100" ref="E393:AE393">E394+E395</f>
        <v>0</v>
      </c>
      <c r="F393" s="286">
        <f t="shared" si="100"/>
        <v>0</v>
      </c>
      <c r="G393" s="286">
        <f t="shared" si="100"/>
        <v>0</v>
      </c>
      <c r="H393" s="286">
        <f t="shared" si="100"/>
        <v>0</v>
      </c>
      <c r="I393" s="286">
        <f t="shared" si="100"/>
        <v>0</v>
      </c>
      <c r="J393" s="286">
        <f t="shared" si="100"/>
        <v>0</v>
      </c>
      <c r="K393" s="286">
        <f t="shared" si="100"/>
        <v>0</v>
      </c>
      <c r="L393" s="286">
        <f t="shared" si="100"/>
        <v>0</v>
      </c>
      <c r="M393" s="286">
        <f t="shared" si="100"/>
        <v>0</v>
      </c>
      <c r="N393" s="286">
        <f t="shared" si="100"/>
        <v>0</v>
      </c>
      <c r="O393" s="286">
        <f t="shared" si="100"/>
        <v>0</v>
      </c>
      <c r="P393" s="286">
        <f t="shared" si="100"/>
        <v>0</v>
      </c>
      <c r="Q393" s="286">
        <f t="shared" si="100"/>
        <v>0</v>
      </c>
      <c r="R393" s="286">
        <f t="shared" si="100"/>
        <v>0</v>
      </c>
      <c r="S393" s="286">
        <f t="shared" si="100"/>
        <v>0</v>
      </c>
      <c r="T393" s="286">
        <f t="shared" si="100"/>
        <v>0</v>
      </c>
      <c r="U393" s="286">
        <f t="shared" si="100"/>
        <v>1</v>
      </c>
      <c r="V393" s="286">
        <f t="shared" si="100"/>
        <v>0</v>
      </c>
      <c r="W393" s="286">
        <f t="shared" si="100"/>
        <v>1</v>
      </c>
      <c r="X393" s="286">
        <f t="shared" si="100"/>
        <v>2</v>
      </c>
      <c r="Y393" s="286">
        <f t="shared" si="100"/>
        <v>2</v>
      </c>
      <c r="Z393" s="286">
        <f t="shared" si="100"/>
        <v>5</v>
      </c>
      <c r="AA393" s="286">
        <f t="shared" si="100"/>
        <v>4</v>
      </c>
      <c r="AB393" s="286">
        <f t="shared" si="100"/>
        <v>11</v>
      </c>
      <c r="AC393" s="286">
        <f t="shared" si="100"/>
        <v>3</v>
      </c>
      <c r="AD393" s="286">
        <f t="shared" si="100"/>
        <v>2</v>
      </c>
      <c r="AE393" s="287">
        <f t="shared" si="100"/>
        <v>0</v>
      </c>
      <c r="AF393" s="288" t="s">
        <v>0</v>
      </c>
      <c r="AG393" s="297">
        <v>14201</v>
      </c>
      <c r="AH393" s="266"/>
    </row>
    <row r="394" spans="1:34" ht="16.5" customHeight="1">
      <c r="A394" s="289"/>
      <c r="B394" s="290"/>
      <c r="C394" s="284" t="s">
        <v>158</v>
      </c>
      <c r="D394" s="285">
        <f>J394+K394+L394+M394+N394+O394+P394+Q394+R394+S394+T394+U394+V394+W394+X394+Y394+Z394+AA394+AB394+AC394+AD394+AE394</f>
        <v>9</v>
      </c>
      <c r="E394" s="324" t="s">
        <v>218</v>
      </c>
      <c r="F394" s="324" t="s">
        <v>218</v>
      </c>
      <c r="G394" s="324" t="s">
        <v>218</v>
      </c>
      <c r="H394" s="324" t="s">
        <v>218</v>
      </c>
      <c r="I394" s="324" t="s">
        <v>218</v>
      </c>
      <c r="J394" s="286">
        <f>SUM(E394:I394)</f>
        <v>0</v>
      </c>
      <c r="K394" s="324" t="s">
        <v>218</v>
      </c>
      <c r="L394" s="324" t="s">
        <v>218</v>
      </c>
      <c r="M394" s="324" t="s">
        <v>218</v>
      </c>
      <c r="N394" s="324" t="s">
        <v>218</v>
      </c>
      <c r="O394" s="324" t="s">
        <v>218</v>
      </c>
      <c r="P394" s="324" t="s">
        <v>218</v>
      </c>
      <c r="Q394" s="324" t="s">
        <v>218</v>
      </c>
      <c r="R394" s="324" t="s">
        <v>218</v>
      </c>
      <c r="S394" s="324" t="s">
        <v>218</v>
      </c>
      <c r="T394" s="324" t="s">
        <v>218</v>
      </c>
      <c r="U394" s="324">
        <v>1</v>
      </c>
      <c r="V394" s="324">
        <v>0</v>
      </c>
      <c r="W394" s="324">
        <v>0</v>
      </c>
      <c r="X394" s="324">
        <v>1</v>
      </c>
      <c r="Y394" s="324">
        <v>0</v>
      </c>
      <c r="Z394" s="324">
        <v>2</v>
      </c>
      <c r="AA394" s="324">
        <v>0</v>
      </c>
      <c r="AB394" s="324">
        <v>5</v>
      </c>
      <c r="AC394" s="324">
        <v>0</v>
      </c>
      <c r="AD394" s="324">
        <v>0</v>
      </c>
      <c r="AE394" s="324">
        <v>0</v>
      </c>
      <c r="AF394" s="288" t="s">
        <v>158</v>
      </c>
      <c r="AG394" s="281"/>
      <c r="AH394" s="266"/>
    </row>
    <row r="395" spans="1:34" ht="16.5" customHeight="1">
      <c r="A395" s="289"/>
      <c r="B395" s="290"/>
      <c r="C395" s="284" t="s">
        <v>159</v>
      </c>
      <c r="D395" s="285">
        <f>J395+K395+L395+M395+N395+O395+P395+Q395+R395+S395+T395+U395+V395+W395+X395+Y395+Z395+AA395+AB395+AC395+AD395+AE395</f>
        <v>22</v>
      </c>
      <c r="E395" s="324" t="s">
        <v>218</v>
      </c>
      <c r="F395" s="324" t="s">
        <v>218</v>
      </c>
      <c r="G395" s="324" t="s">
        <v>218</v>
      </c>
      <c r="H395" s="324" t="s">
        <v>218</v>
      </c>
      <c r="I395" s="324" t="s">
        <v>218</v>
      </c>
      <c r="J395" s="286">
        <f>SUM(E395:I395)</f>
        <v>0</v>
      </c>
      <c r="K395" s="324" t="s">
        <v>218</v>
      </c>
      <c r="L395" s="324" t="s">
        <v>218</v>
      </c>
      <c r="M395" s="324" t="s">
        <v>218</v>
      </c>
      <c r="N395" s="324" t="s">
        <v>218</v>
      </c>
      <c r="O395" s="324" t="s">
        <v>218</v>
      </c>
      <c r="P395" s="324" t="s">
        <v>218</v>
      </c>
      <c r="Q395" s="324" t="s">
        <v>218</v>
      </c>
      <c r="R395" s="324" t="s">
        <v>218</v>
      </c>
      <c r="S395" s="324" t="s">
        <v>218</v>
      </c>
      <c r="T395" s="324" t="s">
        <v>218</v>
      </c>
      <c r="U395" s="324" t="s">
        <v>218</v>
      </c>
      <c r="V395" s="324" t="s">
        <v>218</v>
      </c>
      <c r="W395" s="324">
        <v>1</v>
      </c>
      <c r="X395" s="324">
        <v>1</v>
      </c>
      <c r="Y395" s="324">
        <v>2</v>
      </c>
      <c r="Z395" s="324">
        <v>3</v>
      </c>
      <c r="AA395" s="324">
        <v>4</v>
      </c>
      <c r="AB395" s="324">
        <v>6</v>
      </c>
      <c r="AC395" s="324">
        <v>3</v>
      </c>
      <c r="AD395" s="324">
        <v>2</v>
      </c>
      <c r="AE395" s="324" t="s">
        <v>218</v>
      </c>
      <c r="AF395" s="288" t="s">
        <v>159</v>
      </c>
      <c r="AG395" s="281"/>
      <c r="AH395" s="266"/>
    </row>
    <row r="396" spans="1:34" ht="6.75" customHeight="1">
      <c r="A396" s="289"/>
      <c r="B396" s="290"/>
      <c r="C396" s="291"/>
      <c r="D396" s="285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E396" s="287"/>
      <c r="AF396" s="288"/>
      <c r="AG396" s="281"/>
      <c r="AH396" s="266"/>
    </row>
    <row r="397" spans="1:34" ht="16.5" customHeight="1">
      <c r="A397" s="295">
        <v>14202</v>
      </c>
      <c r="B397" s="296" t="s">
        <v>296</v>
      </c>
      <c r="C397" s="284" t="s">
        <v>0</v>
      </c>
      <c r="D397" s="285">
        <f>J397+K397+L397+M397+N397+O397+P397+Q397+R397+S397+T397+U397+V397+W397+X397+Y397+Z397+AA397+AB397+AC397+AD397+AE397</f>
        <v>111</v>
      </c>
      <c r="E397" s="286">
        <f aca="true" t="shared" si="101" ref="E397:AE397">E398+E399</f>
        <v>0</v>
      </c>
      <c r="F397" s="286">
        <f t="shared" si="101"/>
        <v>0</v>
      </c>
      <c r="G397" s="286">
        <f t="shared" si="101"/>
        <v>0</v>
      </c>
      <c r="H397" s="286">
        <f t="shared" si="101"/>
        <v>0</v>
      </c>
      <c r="I397" s="286">
        <f t="shared" si="101"/>
        <v>0</v>
      </c>
      <c r="J397" s="286">
        <f t="shared" si="101"/>
        <v>0</v>
      </c>
      <c r="K397" s="286">
        <f t="shared" si="101"/>
        <v>0</v>
      </c>
      <c r="L397" s="286">
        <f t="shared" si="101"/>
        <v>0</v>
      </c>
      <c r="M397" s="286">
        <f t="shared" si="101"/>
        <v>0</v>
      </c>
      <c r="N397" s="286">
        <f t="shared" si="101"/>
        <v>0</v>
      </c>
      <c r="O397" s="286">
        <f t="shared" si="101"/>
        <v>0</v>
      </c>
      <c r="P397" s="286">
        <f t="shared" si="101"/>
        <v>0</v>
      </c>
      <c r="Q397" s="286">
        <f t="shared" si="101"/>
        <v>0</v>
      </c>
      <c r="R397" s="286">
        <f t="shared" si="101"/>
        <v>0</v>
      </c>
      <c r="S397" s="286">
        <f t="shared" si="101"/>
        <v>0</v>
      </c>
      <c r="T397" s="286">
        <f t="shared" si="101"/>
        <v>0</v>
      </c>
      <c r="U397" s="286">
        <f t="shared" si="101"/>
        <v>6</v>
      </c>
      <c r="V397" s="286">
        <f t="shared" si="101"/>
        <v>2</v>
      </c>
      <c r="W397" s="286">
        <f t="shared" si="101"/>
        <v>5</v>
      </c>
      <c r="X397" s="286">
        <f t="shared" si="101"/>
        <v>7</v>
      </c>
      <c r="Y397" s="286">
        <f t="shared" si="101"/>
        <v>12</v>
      </c>
      <c r="Z397" s="286">
        <f t="shared" si="101"/>
        <v>20</v>
      </c>
      <c r="AA397" s="286">
        <f t="shared" si="101"/>
        <v>30</v>
      </c>
      <c r="AB397" s="286">
        <f t="shared" si="101"/>
        <v>21</v>
      </c>
      <c r="AC397" s="286">
        <f t="shared" si="101"/>
        <v>6</v>
      </c>
      <c r="AD397" s="286">
        <f t="shared" si="101"/>
        <v>2</v>
      </c>
      <c r="AE397" s="287">
        <f t="shared" si="101"/>
        <v>0</v>
      </c>
      <c r="AF397" s="288" t="s">
        <v>0</v>
      </c>
      <c r="AG397" s="297">
        <v>14202</v>
      </c>
      <c r="AH397" s="266"/>
    </row>
    <row r="398" spans="1:34" ht="16.5" customHeight="1">
      <c r="A398" s="289"/>
      <c r="B398" s="290"/>
      <c r="C398" s="284" t="s">
        <v>158</v>
      </c>
      <c r="D398" s="285">
        <f>J398+K398+L398+M398+N398+O398+P398+Q398+R398+S398+T398+U398+V398+W398+X398+Y398+Z398+AA398+AB398+AC398+AD398+AE398</f>
        <v>50</v>
      </c>
      <c r="E398" s="324" t="s">
        <v>218</v>
      </c>
      <c r="F398" s="324" t="s">
        <v>218</v>
      </c>
      <c r="G398" s="324" t="s">
        <v>218</v>
      </c>
      <c r="H398" s="324" t="s">
        <v>218</v>
      </c>
      <c r="I398" s="324" t="s">
        <v>218</v>
      </c>
      <c r="J398" s="286">
        <f>SUM(E398:I398)</f>
        <v>0</v>
      </c>
      <c r="K398" s="324" t="s">
        <v>218</v>
      </c>
      <c r="L398" s="324" t="s">
        <v>218</v>
      </c>
      <c r="M398" s="324" t="s">
        <v>218</v>
      </c>
      <c r="N398" s="324" t="s">
        <v>218</v>
      </c>
      <c r="O398" s="324" t="s">
        <v>218</v>
      </c>
      <c r="P398" s="324" t="s">
        <v>218</v>
      </c>
      <c r="Q398" s="324" t="s">
        <v>218</v>
      </c>
      <c r="R398" s="324" t="s">
        <v>218</v>
      </c>
      <c r="S398" s="324" t="s">
        <v>218</v>
      </c>
      <c r="T398" s="324" t="s">
        <v>218</v>
      </c>
      <c r="U398" s="324">
        <v>4</v>
      </c>
      <c r="V398" s="324">
        <v>1</v>
      </c>
      <c r="W398" s="324">
        <v>4</v>
      </c>
      <c r="X398" s="324">
        <v>4</v>
      </c>
      <c r="Y398" s="324">
        <v>3</v>
      </c>
      <c r="Z398" s="324">
        <v>10</v>
      </c>
      <c r="AA398" s="324">
        <v>12</v>
      </c>
      <c r="AB398" s="324">
        <v>11</v>
      </c>
      <c r="AC398" s="324">
        <v>0</v>
      </c>
      <c r="AD398" s="324">
        <v>1</v>
      </c>
      <c r="AE398" s="324">
        <v>0</v>
      </c>
      <c r="AF398" s="288" t="s">
        <v>158</v>
      </c>
      <c r="AG398" s="281"/>
      <c r="AH398" s="266"/>
    </row>
    <row r="399" spans="1:34" ht="16.5" customHeight="1">
      <c r="A399" s="289"/>
      <c r="B399" s="290"/>
      <c r="C399" s="284" t="s">
        <v>159</v>
      </c>
      <c r="D399" s="285">
        <f>J399+K399+L399+M399+N399+O399+P399+Q399+R399+S399+T399+U399+V399+W399+X399+Y399+Z399+AA399+AB399+AC399+AD399+AE399</f>
        <v>61</v>
      </c>
      <c r="E399" s="324" t="s">
        <v>218</v>
      </c>
      <c r="F399" s="324" t="s">
        <v>218</v>
      </c>
      <c r="G399" s="324" t="s">
        <v>218</v>
      </c>
      <c r="H399" s="324" t="s">
        <v>218</v>
      </c>
      <c r="I399" s="324" t="s">
        <v>218</v>
      </c>
      <c r="J399" s="286">
        <f>SUM(E399:I399)</f>
        <v>0</v>
      </c>
      <c r="K399" s="324" t="s">
        <v>218</v>
      </c>
      <c r="L399" s="324" t="s">
        <v>218</v>
      </c>
      <c r="M399" s="324" t="s">
        <v>218</v>
      </c>
      <c r="N399" s="324" t="s">
        <v>218</v>
      </c>
      <c r="O399" s="324" t="s">
        <v>218</v>
      </c>
      <c r="P399" s="324" t="s">
        <v>218</v>
      </c>
      <c r="Q399" s="324" t="s">
        <v>218</v>
      </c>
      <c r="R399" s="324" t="s">
        <v>218</v>
      </c>
      <c r="S399" s="324" t="s">
        <v>218</v>
      </c>
      <c r="T399" s="324" t="s">
        <v>218</v>
      </c>
      <c r="U399" s="324">
        <v>2</v>
      </c>
      <c r="V399" s="324">
        <v>1</v>
      </c>
      <c r="W399" s="324">
        <v>1</v>
      </c>
      <c r="X399" s="324">
        <v>3</v>
      </c>
      <c r="Y399" s="324">
        <v>9</v>
      </c>
      <c r="Z399" s="324">
        <v>10</v>
      </c>
      <c r="AA399" s="324">
        <v>18</v>
      </c>
      <c r="AB399" s="324">
        <v>10</v>
      </c>
      <c r="AC399" s="324">
        <v>6</v>
      </c>
      <c r="AD399" s="324">
        <v>1</v>
      </c>
      <c r="AE399" s="324" t="s">
        <v>218</v>
      </c>
      <c r="AF399" s="288" t="s">
        <v>159</v>
      </c>
      <c r="AG399" s="281"/>
      <c r="AH399" s="266"/>
    </row>
    <row r="400" spans="1:34" ht="6.75" customHeight="1">
      <c r="A400" s="289"/>
      <c r="B400" s="290"/>
      <c r="C400" s="291"/>
      <c r="D400" s="285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E400" s="287"/>
      <c r="AF400" s="288"/>
      <c r="AG400" s="281"/>
      <c r="AH400" s="266"/>
    </row>
    <row r="401" spans="1:34" ht="16.5" customHeight="1">
      <c r="A401" s="295">
        <v>14203</v>
      </c>
      <c r="B401" s="296" t="s">
        <v>297</v>
      </c>
      <c r="C401" s="284" t="s">
        <v>0</v>
      </c>
      <c r="D401" s="285">
        <f>J401+K401+L401+M401+N401+O401+P401+Q401+R401+S401+T401+U401+V401+W401+X401+Y401+Z401+AA401+AB401+AC401+AD401+AE401</f>
        <v>35</v>
      </c>
      <c r="E401" s="286">
        <f aca="true" t="shared" si="102" ref="E401:AE401">E402+E403</f>
        <v>0</v>
      </c>
      <c r="F401" s="286">
        <f t="shared" si="102"/>
        <v>0</v>
      </c>
      <c r="G401" s="286">
        <f t="shared" si="102"/>
        <v>0</v>
      </c>
      <c r="H401" s="286">
        <f t="shared" si="102"/>
        <v>0</v>
      </c>
      <c r="I401" s="286">
        <f t="shared" si="102"/>
        <v>0</v>
      </c>
      <c r="J401" s="286">
        <f t="shared" si="102"/>
        <v>0</v>
      </c>
      <c r="K401" s="286">
        <f t="shared" si="102"/>
        <v>0</v>
      </c>
      <c r="L401" s="286">
        <f t="shared" si="102"/>
        <v>0</v>
      </c>
      <c r="M401" s="286">
        <f t="shared" si="102"/>
        <v>0</v>
      </c>
      <c r="N401" s="286">
        <f t="shared" si="102"/>
        <v>0</v>
      </c>
      <c r="O401" s="286">
        <f t="shared" si="102"/>
        <v>0</v>
      </c>
      <c r="P401" s="286">
        <f t="shared" si="102"/>
        <v>0</v>
      </c>
      <c r="Q401" s="286">
        <f t="shared" si="102"/>
        <v>0</v>
      </c>
      <c r="R401" s="286">
        <f t="shared" si="102"/>
        <v>0</v>
      </c>
      <c r="S401" s="286">
        <f t="shared" si="102"/>
        <v>0</v>
      </c>
      <c r="T401" s="286">
        <f t="shared" si="102"/>
        <v>0</v>
      </c>
      <c r="U401" s="286">
        <f t="shared" si="102"/>
        <v>0</v>
      </c>
      <c r="V401" s="286">
        <f t="shared" si="102"/>
        <v>0</v>
      </c>
      <c r="W401" s="286">
        <f t="shared" si="102"/>
        <v>0</v>
      </c>
      <c r="X401" s="286">
        <f t="shared" si="102"/>
        <v>0</v>
      </c>
      <c r="Y401" s="286">
        <f t="shared" si="102"/>
        <v>4</v>
      </c>
      <c r="Z401" s="286">
        <f t="shared" si="102"/>
        <v>10</v>
      </c>
      <c r="AA401" s="286">
        <f t="shared" si="102"/>
        <v>11</v>
      </c>
      <c r="AB401" s="286">
        <f t="shared" si="102"/>
        <v>3</v>
      </c>
      <c r="AC401" s="286">
        <f t="shared" si="102"/>
        <v>4</v>
      </c>
      <c r="AD401" s="286">
        <f t="shared" si="102"/>
        <v>3</v>
      </c>
      <c r="AE401" s="287">
        <f t="shared" si="102"/>
        <v>0</v>
      </c>
      <c r="AF401" s="288" t="s">
        <v>0</v>
      </c>
      <c r="AG401" s="297">
        <v>14203</v>
      </c>
      <c r="AH401" s="266"/>
    </row>
    <row r="402" spans="1:34" ht="16.5" customHeight="1">
      <c r="A402" s="289"/>
      <c r="B402" s="290"/>
      <c r="C402" s="284" t="s">
        <v>158</v>
      </c>
      <c r="D402" s="285">
        <f>J402+K402+L402+M402+N402+O402+P402+Q402+R402+S402+T402+U402+V402+W402+X402+Y402+Z402+AA402+AB402+AC402+AD402+AE402</f>
        <v>11</v>
      </c>
      <c r="E402" s="324" t="s">
        <v>218</v>
      </c>
      <c r="F402" s="324" t="s">
        <v>218</v>
      </c>
      <c r="G402" s="324" t="s">
        <v>218</v>
      </c>
      <c r="H402" s="324" t="s">
        <v>218</v>
      </c>
      <c r="I402" s="324" t="s">
        <v>218</v>
      </c>
      <c r="J402" s="286">
        <f>SUM(E402:I402)</f>
        <v>0</v>
      </c>
      <c r="K402" s="324" t="s">
        <v>218</v>
      </c>
      <c r="L402" s="324" t="s">
        <v>218</v>
      </c>
      <c r="M402" s="324" t="s">
        <v>218</v>
      </c>
      <c r="N402" s="324" t="s">
        <v>218</v>
      </c>
      <c r="O402" s="324" t="s">
        <v>218</v>
      </c>
      <c r="P402" s="324" t="s">
        <v>218</v>
      </c>
      <c r="Q402" s="324" t="s">
        <v>218</v>
      </c>
      <c r="R402" s="324" t="s">
        <v>218</v>
      </c>
      <c r="S402" s="324" t="s">
        <v>218</v>
      </c>
      <c r="T402" s="324" t="s">
        <v>218</v>
      </c>
      <c r="U402" s="324" t="s">
        <v>218</v>
      </c>
      <c r="V402" s="324" t="s">
        <v>218</v>
      </c>
      <c r="W402" s="324" t="s">
        <v>218</v>
      </c>
      <c r="X402" s="324" t="s">
        <v>218</v>
      </c>
      <c r="Y402" s="324">
        <v>0</v>
      </c>
      <c r="Z402" s="324">
        <v>5</v>
      </c>
      <c r="AA402" s="324">
        <v>3</v>
      </c>
      <c r="AB402" s="324">
        <v>1</v>
      </c>
      <c r="AC402" s="324">
        <v>1</v>
      </c>
      <c r="AD402" s="324">
        <v>1</v>
      </c>
      <c r="AE402" s="324" t="s">
        <v>218</v>
      </c>
      <c r="AF402" s="288" t="s">
        <v>158</v>
      </c>
      <c r="AG402" s="281"/>
      <c r="AH402" s="266"/>
    </row>
    <row r="403" spans="1:34" ht="16.5" customHeight="1">
      <c r="A403" s="289"/>
      <c r="B403" s="290"/>
      <c r="C403" s="284" t="s">
        <v>159</v>
      </c>
      <c r="D403" s="285">
        <f>J403+K403+L403+M403+N403+O403+P403+Q403+R403+S403+T403+U403+V403+W403+X403+Y403+Z403+AA403+AB403+AC403+AD403+AE403</f>
        <v>24</v>
      </c>
      <c r="E403" s="324" t="s">
        <v>218</v>
      </c>
      <c r="F403" s="324" t="s">
        <v>218</v>
      </c>
      <c r="G403" s="324" t="s">
        <v>218</v>
      </c>
      <c r="H403" s="324" t="s">
        <v>218</v>
      </c>
      <c r="I403" s="324" t="s">
        <v>218</v>
      </c>
      <c r="J403" s="286">
        <f>SUM(E403:I403)</f>
        <v>0</v>
      </c>
      <c r="K403" s="324" t="s">
        <v>218</v>
      </c>
      <c r="L403" s="324" t="s">
        <v>218</v>
      </c>
      <c r="M403" s="324" t="s">
        <v>218</v>
      </c>
      <c r="N403" s="324" t="s">
        <v>218</v>
      </c>
      <c r="O403" s="324" t="s">
        <v>218</v>
      </c>
      <c r="P403" s="324" t="s">
        <v>218</v>
      </c>
      <c r="Q403" s="324" t="s">
        <v>218</v>
      </c>
      <c r="R403" s="324" t="s">
        <v>218</v>
      </c>
      <c r="S403" s="324" t="s">
        <v>218</v>
      </c>
      <c r="T403" s="324" t="s">
        <v>218</v>
      </c>
      <c r="U403" s="324" t="s">
        <v>218</v>
      </c>
      <c r="V403" s="324" t="s">
        <v>218</v>
      </c>
      <c r="W403" s="324" t="s">
        <v>218</v>
      </c>
      <c r="X403" s="324" t="s">
        <v>218</v>
      </c>
      <c r="Y403" s="324">
        <v>4</v>
      </c>
      <c r="Z403" s="324">
        <v>5</v>
      </c>
      <c r="AA403" s="324">
        <v>8</v>
      </c>
      <c r="AB403" s="324">
        <v>2</v>
      </c>
      <c r="AC403" s="324">
        <v>3</v>
      </c>
      <c r="AD403" s="324">
        <v>2</v>
      </c>
      <c r="AE403" s="324" t="s">
        <v>218</v>
      </c>
      <c r="AF403" s="288" t="s">
        <v>159</v>
      </c>
      <c r="AG403" s="281"/>
      <c r="AH403" s="266"/>
    </row>
    <row r="404" spans="1:34" ht="6.75" customHeight="1">
      <c r="A404" s="289"/>
      <c r="B404" s="290"/>
      <c r="C404" s="291"/>
      <c r="D404" s="285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86"/>
      <c r="AE404" s="287"/>
      <c r="AF404" s="288"/>
      <c r="AG404" s="281"/>
      <c r="AH404" s="266"/>
    </row>
    <row r="405" spans="1:34" ht="16.5" customHeight="1">
      <c r="A405" s="295">
        <v>14300</v>
      </c>
      <c r="B405" s="296" t="s">
        <v>673</v>
      </c>
      <c r="C405" s="284" t="s">
        <v>0</v>
      </c>
      <c r="D405" s="285">
        <f>J405+K405+L405+M405+N405+O405+P405+Q405+R405+S405+T405+U405+V405+W405+X405+Y405+Z405+AA405+AB405+AC405+AD405+AE405</f>
        <v>52</v>
      </c>
      <c r="E405" s="286">
        <f aca="true" t="shared" si="103" ref="E405:AE405">E406+E407</f>
        <v>0</v>
      </c>
      <c r="F405" s="286">
        <f t="shared" si="103"/>
        <v>0</v>
      </c>
      <c r="G405" s="286">
        <f t="shared" si="103"/>
        <v>0</v>
      </c>
      <c r="H405" s="286">
        <f t="shared" si="103"/>
        <v>1</v>
      </c>
      <c r="I405" s="286">
        <f t="shared" si="103"/>
        <v>0</v>
      </c>
      <c r="J405" s="286">
        <f t="shared" si="103"/>
        <v>1</v>
      </c>
      <c r="K405" s="286">
        <f t="shared" si="103"/>
        <v>0</v>
      </c>
      <c r="L405" s="286">
        <f t="shared" si="103"/>
        <v>0</v>
      </c>
      <c r="M405" s="286">
        <f t="shared" si="103"/>
        <v>0</v>
      </c>
      <c r="N405" s="286">
        <f t="shared" si="103"/>
        <v>0</v>
      </c>
      <c r="O405" s="286">
        <f t="shared" si="103"/>
        <v>0</v>
      </c>
      <c r="P405" s="286">
        <f t="shared" si="103"/>
        <v>1</v>
      </c>
      <c r="Q405" s="286">
        <f t="shared" si="103"/>
        <v>0</v>
      </c>
      <c r="R405" s="286">
        <f t="shared" si="103"/>
        <v>0</v>
      </c>
      <c r="S405" s="286">
        <f t="shared" si="103"/>
        <v>0</v>
      </c>
      <c r="T405" s="286">
        <f t="shared" si="103"/>
        <v>0</v>
      </c>
      <c r="U405" s="286">
        <f t="shared" si="103"/>
        <v>5</v>
      </c>
      <c r="V405" s="286">
        <f t="shared" si="103"/>
        <v>3</v>
      </c>
      <c r="W405" s="286">
        <f t="shared" si="103"/>
        <v>2</v>
      </c>
      <c r="X405" s="286">
        <f t="shared" si="103"/>
        <v>4</v>
      </c>
      <c r="Y405" s="286">
        <f t="shared" si="103"/>
        <v>4</v>
      </c>
      <c r="Z405" s="286">
        <f t="shared" si="103"/>
        <v>14</v>
      </c>
      <c r="AA405" s="286">
        <f t="shared" si="103"/>
        <v>5</v>
      </c>
      <c r="AB405" s="286">
        <f t="shared" si="103"/>
        <v>8</v>
      </c>
      <c r="AC405" s="286">
        <f t="shared" si="103"/>
        <v>5</v>
      </c>
      <c r="AD405" s="286">
        <f t="shared" si="103"/>
        <v>0</v>
      </c>
      <c r="AE405" s="287">
        <f t="shared" si="103"/>
        <v>0</v>
      </c>
      <c r="AF405" s="288" t="s">
        <v>0</v>
      </c>
      <c r="AG405" s="297">
        <v>14300</v>
      </c>
      <c r="AH405" s="266"/>
    </row>
    <row r="406" spans="1:34" ht="16.5" customHeight="1">
      <c r="A406" s="289"/>
      <c r="B406" s="290"/>
      <c r="C406" s="284" t="s">
        <v>158</v>
      </c>
      <c r="D406" s="285">
        <f>J406+K406+L406+M406+N406+O406+P406+Q406+R406+S406+T406+U406+V406+W406+X406+Y406+Z406+AA406+AB406+AC406+AD406+AE406</f>
        <v>19</v>
      </c>
      <c r="E406" s="324" t="s">
        <v>218</v>
      </c>
      <c r="F406" s="324" t="s">
        <v>218</v>
      </c>
      <c r="G406" s="324" t="s">
        <v>218</v>
      </c>
      <c r="H406" s="324" t="s">
        <v>218</v>
      </c>
      <c r="I406" s="324" t="s">
        <v>218</v>
      </c>
      <c r="J406" s="286">
        <f>SUM(E406:I406)</f>
        <v>0</v>
      </c>
      <c r="K406" s="324" t="s">
        <v>218</v>
      </c>
      <c r="L406" s="324" t="s">
        <v>218</v>
      </c>
      <c r="M406" s="324" t="s">
        <v>218</v>
      </c>
      <c r="N406" s="324" t="s">
        <v>218</v>
      </c>
      <c r="O406" s="324" t="s">
        <v>218</v>
      </c>
      <c r="P406" s="324" t="s">
        <v>218</v>
      </c>
      <c r="Q406" s="324" t="s">
        <v>218</v>
      </c>
      <c r="R406" s="324" t="s">
        <v>218</v>
      </c>
      <c r="S406" s="324" t="s">
        <v>218</v>
      </c>
      <c r="T406" s="324" t="s">
        <v>218</v>
      </c>
      <c r="U406" s="324">
        <v>2</v>
      </c>
      <c r="V406" s="324">
        <v>1</v>
      </c>
      <c r="W406" s="324">
        <v>0</v>
      </c>
      <c r="X406" s="324">
        <v>1</v>
      </c>
      <c r="Y406" s="324">
        <v>3</v>
      </c>
      <c r="Z406" s="324">
        <v>4</v>
      </c>
      <c r="AA406" s="324">
        <v>3</v>
      </c>
      <c r="AB406" s="324">
        <v>3</v>
      </c>
      <c r="AC406" s="324">
        <v>2</v>
      </c>
      <c r="AD406" s="324">
        <v>0</v>
      </c>
      <c r="AE406" s="324" t="s">
        <v>218</v>
      </c>
      <c r="AF406" s="288" t="s">
        <v>158</v>
      </c>
      <c r="AG406" s="281"/>
      <c r="AH406" s="266"/>
    </row>
    <row r="407" spans="1:34" ht="16.5" customHeight="1" thickBot="1">
      <c r="A407" s="289"/>
      <c r="B407" s="290"/>
      <c r="C407" s="284" t="s">
        <v>159</v>
      </c>
      <c r="D407" s="285">
        <f>J407+K407+L407+M407+N407+O407+P407+Q407+R407+S407+T407+U407+V407+W407+X407+Y407+Z407+AA407+AB407+AC407+AD407+AE407</f>
        <v>33</v>
      </c>
      <c r="E407" s="324" t="s">
        <v>218</v>
      </c>
      <c r="F407" s="324" t="s">
        <v>218</v>
      </c>
      <c r="G407" s="324" t="s">
        <v>218</v>
      </c>
      <c r="H407" s="324">
        <v>1</v>
      </c>
      <c r="I407" s="324" t="s">
        <v>218</v>
      </c>
      <c r="J407" s="286">
        <f>SUM(E407:I407)</f>
        <v>1</v>
      </c>
      <c r="K407" s="324" t="s">
        <v>218</v>
      </c>
      <c r="L407" s="324" t="s">
        <v>218</v>
      </c>
      <c r="M407" s="324" t="s">
        <v>218</v>
      </c>
      <c r="N407" s="324" t="s">
        <v>218</v>
      </c>
      <c r="O407" s="324" t="s">
        <v>218</v>
      </c>
      <c r="P407" s="324">
        <v>1</v>
      </c>
      <c r="Q407" s="324" t="s">
        <v>218</v>
      </c>
      <c r="R407" s="324" t="s">
        <v>218</v>
      </c>
      <c r="S407" s="324" t="s">
        <v>218</v>
      </c>
      <c r="T407" s="324" t="s">
        <v>218</v>
      </c>
      <c r="U407" s="324">
        <v>3</v>
      </c>
      <c r="V407" s="324">
        <v>2</v>
      </c>
      <c r="W407" s="324">
        <v>2</v>
      </c>
      <c r="X407" s="324">
        <v>3</v>
      </c>
      <c r="Y407" s="324">
        <v>1</v>
      </c>
      <c r="Z407" s="324">
        <v>10</v>
      </c>
      <c r="AA407" s="324">
        <v>2</v>
      </c>
      <c r="AB407" s="324">
        <v>5</v>
      </c>
      <c r="AC407" s="324">
        <v>3</v>
      </c>
      <c r="AD407" s="324">
        <v>0</v>
      </c>
      <c r="AE407" s="324" t="s">
        <v>218</v>
      </c>
      <c r="AF407" s="288" t="s">
        <v>159</v>
      </c>
      <c r="AG407" s="281"/>
      <c r="AH407" s="266"/>
    </row>
    <row r="408" spans="1:34" ht="17.25">
      <c r="A408" s="301"/>
      <c r="B408" s="302"/>
      <c r="C408" s="321"/>
      <c r="D408" s="304"/>
      <c r="E408" s="304"/>
      <c r="F408" s="304"/>
      <c r="G408" s="304"/>
      <c r="H408" s="304"/>
      <c r="I408" s="304"/>
      <c r="J408" s="304"/>
      <c r="K408" s="304"/>
      <c r="L408" s="304"/>
      <c r="M408" s="304"/>
      <c r="N408" s="304"/>
      <c r="O408" s="304"/>
      <c r="P408" s="304"/>
      <c r="Q408" s="304"/>
      <c r="R408" s="304"/>
      <c r="S408" s="304"/>
      <c r="T408" s="304"/>
      <c r="U408" s="304"/>
      <c r="V408" s="304"/>
      <c r="W408" s="304"/>
      <c r="X408" s="304"/>
      <c r="Y408" s="304"/>
      <c r="Z408" s="304"/>
      <c r="AA408" s="304"/>
      <c r="AB408" s="304"/>
      <c r="AC408" s="755" t="s">
        <v>594</v>
      </c>
      <c r="AD408" s="755"/>
      <c r="AE408" s="755"/>
      <c r="AF408" s="755"/>
      <c r="AG408" s="755"/>
      <c r="AH408" s="266"/>
    </row>
    <row r="409" spans="1:34" ht="15" customHeight="1" thickBot="1">
      <c r="A409" s="289"/>
      <c r="B409" s="305"/>
      <c r="C409" s="306"/>
      <c r="D409" s="299"/>
      <c r="E409" s="299"/>
      <c r="F409" s="299"/>
      <c r="G409" s="299"/>
      <c r="H409" s="299"/>
      <c r="I409" s="299"/>
      <c r="J409" s="299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  <c r="AC409" s="299"/>
      <c r="AD409" s="299"/>
      <c r="AE409" s="756" t="str">
        <f>AE331</f>
        <v>平成22年</v>
      </c>
      <c r="AF409" s="756"/>
      <c r="AG409" s="756"/>
      <c r="AH409" s="266"/>
    </row>
    <row r="410" spans="1:34" s="273" customFormat="1" ht="17.25">
      <c r="A410" s="268" t="s">
        <v>256</v>
      </c>
      <c r="B410" s="269" t="s">
        <v>33</v>
      </c>
      <c r="C410" s="270"/>
      <c r="D410" s="269" t="s">
        <v>0</v>
      </c>
      <c r="E410" s="269" t="s">
        <v>713</v>
      </c>
      <c r="F410" s="269">
        <v>1</v>
      </c>
      <c r="G410" s="269">
        <v>2</v>
      </c>
      <c r="H410" s="269">
        <v>3</v>
      </c>
      <c r="I410" s="269">
        <v>4</v>
      </c>
      <c r="J410" s="269" t="s">
        <v>714</v>
      </c>
      <c r="K410" s="269" t="s">
        <v>715</v>
      </c>
      <c r="L410" s="269" t="s">
        <v>716</v>
      </c>
      <c r="M410" s="269" t="s">
        <v>717</v>
      </c>
      <c r="N410" s="269" t="s">
        <v>718</v>
      </c>
      <c r="O410" s="269" t="s">
        <v>719</v>
      </c>
      <c r="P410" s="269" t="s">
        <v>720</v>
      </c>
      <c r="Q410" s="269" t="s">
        <v>721</v>
      </c>
      <c r="R410" s="269" t="s">
        <v>722</v>
      </c>
      <c r="S410" s="269" t="s">
        <v>723</v>
      </c>
      <c r="T410" s="269" t="s">
        <v>724</v>
      </c>
      <c r="U410" s="269" t="s">
        <v>725</v>
      </c>
      <c r="V410" s="269" t="s">
        <v>726</v>
      </c>
      <c r="W410" s="269" t="s">
        <v>727</v>
      </c>
      <c r="X410" s="269" t="s">
        <v>728</v>
      </c>
      <c r="Y410" s="269" t="s">
        <v>729</v>
      </c>
      <c r="Z410" s="269" t="s">
        <v>730</v>
      </c>
      <c r="AA410" s="269" t="s">
        <v>731</v>
      </c>
      <c r="AB410" s="269" t="s">
        <v>732</v>
      </c>
      <c r="AC410" s="269" t="s">
        <v>733</v>
      </c>
      <c r="AD410" s="269" t="s">
        <v>279</v>
      </c>
      <c r="AE410" s="269" t="s">
        <v>280</v>
      </c>
      <c r="AF410" s="271"/>
      <c r="AG410" s="268" t="s">
        <v>256</v>
      </c>
      <c r="AH410" s="272"/>
    </row>
    <row r="411" spans="1:34" ht="16.5" customHeight="1">
      <c r="A411" s="292">
        <v>15000</v>
      </c>
      <c r="B411" s="293" t="s">
        <v>298</v>
      </c>
      <c r="C411" s="284" t="s">
        <v>0</v>
      </c>
      <c r="D411" s="285">
        <f>J411+K411+L411+M411+N411+O411+P411+Q411+R411+S411+T411+U411+V411+W411+X411+Y411+Z411+AA411+AB411+AC411+AD411+AE411</f>
        <v>0</v>
      </c>
      <c r="E411" s="286">
        <f aca="true" t="shared" si="104" ref="E411:AD411">E412+E413</f>
        <v>0</v>
      </c>
      <c r="F411" s="286">
        <f t="shared" si="104"/>
        <v>0</v>
      </c>
      <c r="G411" s="286">
        <f t="shared" si="104"/>
        <v>0</v>
      </c>
      <c r="H411" s="286">
        <f t="shared" si="104"/>
        <v>0</v>
      </c>
      <c r="I411" s="286">
        <f t="shared" si="104"/>
        <v>0</v>
      </c>
      <c r="J411" s="286">
        <f t="shared" si="104"/>
        <v>0</v>
      </c>
      <c r="K411" s="286">
        <f t="shared" si="104"/>
        <v>0</v>
      </c>
      <c r="L411" s="286">
        <f t="shared" si="104"/>
        <v>0</v>
      </c>
      <c r="M411" s="286">
        <f t="shared" si="104"/>
        <v>0</v>
      </c>
      <c r="N411" s="286">
        <f t="shared" si="104"/>
        <v>0</v>
      </c>
      <c r="O411" s="286">
        <f t="shared" si="104"/>
        <v>0</v>
      </c>
      <c r="P411" s="286">
        <f t="shared" si="104"/>
        <v>0</v>
      </c>
      <c r="Q411" s="286">
        <f t="shared" si="104"/>
        <v>0</v>
      </c>
      <c r="R411" s="286">
        <f t="shared" si="104"/>
        <v>0</v>
      </c>
      <c r="S411" s="286">
        <f t="shared" si="104"/>
        <v>0</v>
      </c>
      <c r="T411" s="286">
        <f t="shared" si="104"/>
        <v>0</v>
      </c>
      <c r="U411" s="286">
        <f t="shared" si="104"/>
        <v>0</v>
      </c>
      <c r="V411" s="286">
        <f t="shared" si="104"/>
        <v>0</v>
      </c>
      <c r="W411" s="286">
        <f t="shared" si="104"/>
        <v>0</v>
      </c>
      <c r="X411" s="286">
        <f t="shared" si="104"/>
        <v>0</v>
      </c>
      <c r="Y411" s="286">
        <f t="shared" si="104"/>
        <v>0</v>
      </c>
      <c r="Z411" s="286">
        <f t="shared" si="104"/>
        <v>0</v>
      </c>
      <c r="AA411" s="286">
        <f t="shared" si="104"/>
        <v>0</v>
      </c>
      <c r="AB411" s="286">
        <f t="shared" si="104"/>
        <v>0</v>
      </c>
      <c r="AC411" s="286">
        <f t="shared" si="104"/>
        <v>0</v>
      </c>
      <c r="AD411" s="286">
        <f t="shared" si="104"/>
        <v>0</v>
      </c>
      <c r="AE411" s="287" t="str">
        <f>+AE413</f>
        <v>-</v>
      </c>
      <c r="AF411" s="288" t="s">
        <v>0</v>
      </c>
      <c r="AG411" s="294">
        <v>15000</v>
      </c>
      <c r="AH411" s="266"/>
    </row>
    <row r="412" spans="1:34" ht="16.5" customHeight="1">
      <c r="A412" s="289"/>
      <c r="B412" s="290"/>
      <c r="C412" s="284" t="s">
        <v>158</v>
      </c>
      <c r="D412" s="309" t="s">
        <v>283</v>
      </c>
      <c r="E412" s="310" t="s">
        <v>284</v>
      </c>
      <c r="F412" s="310" t="s">
        <v>284</v>
      </c>
      <c r="G412" s="310" t="s">
        <v>284</v>
      </c>
      <c r="H412" s="310" t="s">
        <v>284</v>
      </c>
      <c r="I412" s="310" t="s">
        <v>284</v>
      </c>
      <c r="J412" s="310" t="s">
        <v>284</v>
      </c>
      <c r="K412" s="310" t="s">
        <v>284</v>
      </c>
      <c r="L412" s="310" t="s">
        <v>284</v>
      </c>
      <c r="M412" s="310" t="s">
        <v>284</v>
      </c>
      <c r="N412" s="310" t="s">
        <v>284</v>
      </c>
      <c r="O412" s="310" t="s">
        <v>284</v>
      </c>
      <c r="P412" s="310" t="s">
        <v>284</v>
      </c>
      <c r="Q412" s="310" t="s">
        <v>284</v>
      </c>
      <c r="R412" s="310" t="s">
        <v>284</v>
      </c>
      <c r="S412" s="310" t="s">
        <v>284</v>
      </c>
      <c r="T412" s="310" t="s">
        <v>284</v>
      </c>
      <c r="U412" s="310" t="s">
        <v>284</v>
      </c>
      <c r="V412" s="310" t="s">
        <v>284</v>
      </c>
      <c r="W412" s="310" t="s">
        <v>284</v>
      </c>
      <c r="X412" s="310" t="s">
        <v>284</v>
      </c>
      <c r="Y412" s="310" t="s">
        <v>284</v>
      </c>
      <c r="Z412" s="310" t="s">
        <v>284</v>
      </c>
      <c r="AA412" s="310" t="s">
        <v>284</v>
      </c>
      <c r="AB412" s="310" t="s">
        <v>284</v>
      </c>
      <c r="AC412" s="310" t="s">
        <v>284</v>
      </c>
      <c r="AD412" s="310" t="s">
        <v>284</v>
      </c>
      <c r="AE412" s="310" t="s">
        <v>284</v>
      </c>
      <c r="AF412" s="288" t="s">
        <v>158</v>
      </c>
      <c r="AG412" s="281"/>
      <c r="AH412" s="266"/>
    </row>
    <row r="413" spans="1:34" ht="16.5" customHeight="1">
      <c r="A413" s="289"/>
      <c r="B413" s="290"/>
      <c r="C413" s="284" t="s">
        <v>159</v>
      </c>
      <c r="D413" s="285">
        <f>J413+K413+L413+M413+N413+O413+P413+Q413+R413+S413+T413+U413+V413+W413+X413+Y413+Z413+AA413+AB413+AC413+AD413+AE413</f>
        <v>0</v>
      </c>
      <c r="E413" s="286" t="s">
        <v>218</v>
      </c>
      <c r="F413" s="286" t="s">
        <v>218</v>
      </c>
      <c r="G413" s="286" t="s">
        <v>218</v>
      </c>
      <c r="H413" s="286" t="s">
        <v>218</v>
      </c>
      <c r="I413" s="286" t="s">
        <v>218</v>
      </c>
      <c r="J413" s="286">
        <f>SUM(E413:I413)</f>
        <v>0</v>
      </c>
      <c r="K413" s="286" t="s">
        <v>218</v>
      </c>
      <c r="L413" s="286" t="s">
        <v>218</v>
      </c>
      <c r="M413" s="286" t="s">
        <v>218</v>
      </c>
      <c r="N413" s="286" t="s">
        <v>218</v>
      </c>
      <c r="O413" s="286" t="s">
        <v>218</v>
      </c>
      <c r="P413" s="286" t="s">
        <v>218</v>
      </c>
      <c r="Q413" s="286" t="s">
        <v>218</v>
      </c>
      <c r="R413" s="286" t="s">
        <v>218</v>
      </c>
      <c r="S413" s="286" t="s">
        <v>218</v>
      </c>
      <c r="T413" s="286" t="s">
        <v>218</v>
      </c>
      <c r="U413" s="286" t="s">
        <v>218</v>
      </c>
      <c r="V413" s="286" t="s">
        <v>218</v>
      </c>
      <c r="W413" s="286" t="s">
        <v>218</v>
      </c>
      <c r="X413" s="286" t="s">
        <v>218</v>
      </c>
      <c r="Y413" s="286" t="s">
        <v>218</v>
      </c>
      <c r="Z413" s="286" t="s">
        <v>218</v>
      </c>
      <c r="AA413" s="286" t="s">
        <v>218</v>
      </c>
      <c r="AB413" s="286" t="s">
        <v>218</v>
      </c>
      <c r="AC413" s="286" t="s">
        <v>218</v>
      </c>
      <c r="AD413" s="286" t="s">
        <v>218</v>
      </c>
      <c r="AE413" s="286" t="s">
        <v>218</v>
      </c>
      <c r="AF413" s="288" t="s">
        <v>159</v>
      </c>
      <c r="AG413" s="281"/>
      <c r="AH413" s="266"/>
    </row>
    <row r="414" spans="1:34" ht="6.75" customHeight="1">
      <c r="A414" s="289"/>
      <c r="B414" s="290"/>
      <c r="C414" s="291"/>
      <c r="D414" s="285"/>
      <c r="E414" s="286"/>
      <c r="F414" s="286"/>
      <c r="G414" s="286"/>
      <c r="H414" s="286"/>
      <c r="I414" s="286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86"/>
      <c r="AE414" s="287"/>
      <c r="AF414" s="288"/>
      <c r="AG414" s="281"/>
      <c r="AH414" s="266"/>
    </row>
    <row r="415" spans="1:34" ht="16.5" customHeight="1">
      <c r="A415" s="292">
        <v>16000</v>
      </c>
      <c r="B415" s="293" t="s">
        <v>299</v>
      </c>
      <c r="C415" s="284" t="s">
        <v>0</v>
      </c>
      <c r="D415" s="285">
        <f>J415+K415+L415+M415+N415+O415+P415+Q415+R415+S415+T415+U415+V415+W415+X415+Y415+Z415+AA415+AB415+AC415+AD415+AE415</f>
        <v>12</v>
      </c>
      <c r="E415" s="286">
        <f aca="true" t="shared" si="105" ref="E415:AE415">E416+E417</f>
        <v>12</v>
      </c>
      <c r="F415" s="286">
        <f t="shared" si="105"/>
        <v>0</v>
      </c>
      <c r="G415" s="286">
        <f t="shared" si="105"/>
        <v>0</v>
      </c>
      <c r="H415" s="286">
        <f t="shared" si="105"/>
        <v>0</v>
      </c>
      <c r="I415" s="286">
        <f t="shared" si="105"/>
        <v>0</v>
      </c>
      <c r="J415" s="286">
        <f t="shared" si="105"/>
        <v>12</v>
      </c>
      <c r="K415" s="286">
        <f t="shared" si="105"/>
        <v>0</v>
      </c>
      <c r="L415" s="286">
        <f t="shared" si="105"/>
        <v>0</v>
      </c>
      <c r="M415" s="286">
        <f t="shared" si="105"/>
        <v>0</v>
      </c>
      <c r="N415" s="286">
        <f t="shared" si="105"/>
        <v>0</v>
      </c>
      <c r="O415" s="286">
        <f t="shared" si="105"/>
        <v>0</v>
      </c>
      <c r="P415" s="286">
        <f t="shared" si="105"/>
        <v>0</v>
      </c>
      <c r="Q415" s="286">
        <f t="shared" si="105"/>
        <v>0</v>
      </c>
      <c r="R415" s="286">
        <f t="shared" si="105"/>
        <v>0</v>
      </c>
      <c r="S415" s="286">
        <f t="shared" si="105"/>
        <v>0</v>
      </c>
      <c r="T415" s="286">
        <f t="shared" si="105"/>
        <v>0</v>
      </c>
      <c r="U415" s="286">
        <f t="shared" si="105"/>
        <v>0</v>
      </c>
      <c r="V415" s="286">
        <f t="shared" si="105"/>
        <v>0</v>
      </c>
      <c r="W415" s="286">
        <f t="shared" si="105"/>
        <v>0</v>
      </c>
      <c r="X415" s="286">
        <f t="shared" si="105"/>
        <v>0</v>
      </c>
      <c r="Y415" s="286">
        <f t="shared" si="105"/>
        <v>0</v>
      </c>
      <c r="Z415" s="286">
        <f t="shared" si="105"/>
        <v>0</v>
      </c>
      <c r="AA415" s="286">
        <f t="shared" si="105"/>
        <v>0</v>
      </c>
      <c r="AB415" s="286">
        <f t="shared" si="105"/>
        <v>0</v>
      </c>
      <c r="AC415" s="286">
        <f t="shared" si="105"/>
        <v>0</v>
      </c>
      <c r="AD415" s="286">
        <f t="shared" si="105"/>
        <v>0</v>
      </c>
      <c r="AE415" s="287">
        <f t="shared" si="105"/>
        <v>0</v>
      </c>
      <c r="AF415" s="288" t="s">
        <v>0</v>
      </c>
      <c r="AG415" s="294">
        <v>16000</v>
      </c>
      <c r="AH415" s="266"/>
    </row>
    <row r="416" spans="1:34" ht="16.5" customHeight="1">
      <c r="A416" s="289"/>
      <c r="B416" s="290"/>
      <c r="C416" s="284" t="s">
        <v>158</v>
      </c>
      <c r="D416" s="285">
        <f>J416+K416+L416+M416+N416+O416+P416+Q416+R416+S416+T416+U416+V416+W416+X416+Y416+Z416+AA416+AB416+AC416+AD416+AE416</f>
        <v>5</v>
      </c>
      <c r="E416" s="324">
        <v>5</v>
      </c>
      <c r="F416" s="324" t="s">
        <v>218</v>
      </c>
      <c r="G416" s="324" t="s">
        <v>218</v>
      </c>
      <c r="H416" s="324" t="s">
        <v>218</v>
      </c>
      <c r="I416" s="324" t="s">
        <v>218</v>
      </c>
      <c r="J416" s="324">
        <f>SUM(E416:I416)</f>
        <v>5</v>
      </c>
      <c r="K416" s="324" t="s">
        <v>218</v>
      </c>
      <c r="L416" s="324" t="s">
        <v>218</v>
      </c>
      <c r="M416" s="324" t="s">
        <v>218</v>
      </c>
      <c r="N416" s="324" t="s">
        <v>218</v>
      </c>
      <c r="O416" s="324" t="s">
        <v>218</v>
      </c>
      <c r="P416" s="324" t="s">
        <v>218</v>
      </c>
      <c r="Q416" s="324" t="s">
        <v>218</v>
      </c>
      <c r="R416" s="324" t="s">
        <v>218</v>
      </c>
      <c r="S416" s="324" t="s">
        <v>218</v>
      </c>
      <c r="T416" s="324" t="s">
        <v>218</v>
      </c>
      <c r="U416" s="324" t="s">
        <v>218</v>
      </c>
      <c r="V416" s="324" t="s">
        <v>218</v>
      </c>
      <c r="W416" s="324" t="s">
        <v>218</v>
      </c>
      <c r="X416" s="324" t="s">
        <v>218</v>
      </c>
      <c r="Y416" s="324" t="s">
        <v>218</v>
      </c>
      <c r="Z416" s="324" t="s">
        <v>218</v>
      </c>
      <c r="AA416" s="324" t="s">
        <v>218</v>
      </c>
      <c r="AB416" s="324" t="s">
        <v>218</v>
      </c>
      <c r="AC416" s="324" t="s">
        <v>218</v>
      </c>
      <c r="AD416" s="324" t="s">
        <v>218</v>
      </c>
      <c r="AE416" s="324" t="s">
        <v>218</v>
      </c>
      <c r="AF416" s="288" t="s">
        <v>158</v>
      </c>
      <c r="AG416" s="281"/>
      <c r="AH416" s="266"/>
    </row>
    <row r="417" spans="1:34" ht="16.5" customHeight="1">
      <c r="A417" s="289"/>
      <c r="B417" s="290"/>
      <c r="C417" s="284" t="s">
        <v>159</v>
      </c>
      <c r="D417" s="285">
        <f>J417+K417+L417+M417+N417+O417+P417+Q417+R417+S417+T417+U417+V417+W417+X417+Y417+Z417+AA417+AB417+AC417+AD417+AE417</f>
        <v>7</v>
      </c>
      <c r="E417" s="324">
        <v>7</v>
      </c>
      <c r="F417" s="324">
        <v>0</v>
      </c>
      <c r="G417" s="324" t="s">
        <v>218</v>
      </c>
      <c r="H417" s="324" t="s">
        <v>218</v>
      </c>
      <c r="I417" s="324" t="s">
        <v>218</v>
      </c>
      <c r="J417" s="324">
        <f>SUM(E417:I417)</f>
        <v>7</v>
      </c>
      <c r="K417" s="324" t="s">
        <v>218</v>
      </c>
      <c r="L417" s="324" t="s">
        <v>218</v>
      </c>
      <c r="M417" s="324" t="s">
        <v>218</v>
      </c>
      <c r="N417" s="324" t="s">
        <v>218</v>
      </c>
      <c r="O417" s="324" t="s">
        <v>218</v>
      </c>
      <c r="P417" s="324" t="s">
        <v>218</v>
      </c>
      <c r="Q417" s="324" t="s">
        <v>218</v>
      </c>
      <c r="R417" s="324" t="s">
        <v>218</v>
      </c>
      <c r="S417" s="324" t="s">
        <v>218</v>
      </c>
      <c r="T417" s="324" t="s">
        <v>218</v>
      </c>
      <c r="U417" s="324" t="s">
        <v>218</v>
      </c>
      <c r="V417" s="324" t="s">
        <v>218</v>
      </c>
      <c r="W417" s="324" t="s">
        <v>218</v>
      </c>
      <c r="X417" s="324" t="s">
        <v>218</v>
      </c>
      <c r="Y417" s="324" t="s">
        <v>218</v>
      </c>
      <c r="Z417" s="324" t="s">
        <v>218</v>
      </c>
      <c r="AA417" s="324" t="s">
        <v>218</v>
      </c>
      <c r="AB417" s="324" t="s">
        <v>218</v>
      </c>
      <c r="AC417" s="324" t="s">
        <v>218</v>
      </c>
      <c r="AD417" s="324" t="s">
        <v>218</v>
      </c>
      <c r="AE417" s="324" t="s">
        <v>218</v>
      </c>
      <c r="AF417" s="288" t="s">
        <v>159</v>
      </c>
      <c r="AG417" s="281"/>
      <c r="AH417" s="266"/>
    </row>
    <row r="418" spans="1:34" ht="6.75" customHeight="1">
      <c r="A418" s="289"/>
      <c r="B418" s="290"/>
      <c r="C418" s="291"/>
      <c r="D418" s="285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86"/>
      <c r="AE418" s="287"/>
      <c r="AF418" s="288"/>
      <c r="AG418" s="281"/>
      <c r="AH418" s="266"/>
    </row>
    <row r="419" spans="1:34" ht="16.5" customHeight="1">
      <c r="A419" s="295">
        <v>16100</v>
      </c>
      <c r="B419" s="296" t="s">
        <v>515</v>
      </c>
      <c r="C419" s="284" t="s">
        <v>0</v>
      </c>
      <c r="D419" s="285">
        <f>J419+K419+L419+M419+N419+O419+P419+Q419+R419+S419+T419+U419+V419+W419+X419+Y419+Z419+AA419+AB419+AC419+AD419+AE419</f>
        <v>3</v>
      </c>
      <c r="E419" s="286">
        <f aca="true" t="shared" si="106" ref="E419:AE419">E420+E421</f>
        <v>3</v>
      </c>
      <c r="F419" s="286">
        <f t="shared" si="106"/>
        <v>0</v>
      </c>
      <c r="G419" s="286">
        <f t="shared" si="106"/>
        <v>0</v>
      </c>
      <c r="H419" s="286">
        <f t="shared" si="106"/>
        <v>0</v>
      </c>
      <c r="I419" s="286">
        <f t="shared" si="106"/>
        <v>0</v>
      </c>
      <c r="J419" s="286">
        <f t="shared" si="106"/>
        <v>3</v>
      </c>
      <c r="K419" s="286">
        <f t="shared" si="106"/>
        <v>0</v>
      </c>
      <c r="L419" s="286">
        <f t="shared" si="106"/>
        <v>0</v>
      </c>
      <c r="M419" s="286">
        <f t="shared" si="106"/>
        <v>0</v>
      </c>
      <c r="N419" s="286">
        <f t="shared" si="106"/>
        <v>0</v>
      </c>
      <c r="O419" s="286">
        <f t="shared" si="106"/>
        <v>0</v>
      </c>
      <c r="P419" s="286">
        <f t="shared" si="106"/>
        <v>0</v>
      </c>
      <c r="Q419" s="286">
        <f t="shared" si="106"/>
        <v>0</v>
      </c>
      <c r="R419" s="286">
        <f t="shared" si="106"/>
        <v>0</v>
      </c>
      <c r="S419" s="286">
        <f t="shared" si="106"/>
        <v>0</v>
      </c>
      <c r="T419" s="286">
        <f t="shared" si="106"/>
        <v>0</v>
      </c>
      <c r="U419" s="286">
        <f t="shared" si="106"/>
        <v>0</v>
      </c>
      <c r="V419" s="286">
        <f t="shared" si="106"/>
        <v>0</v>
      </c>
      <c r="W419" s="286">
        <f t="shared" si="106"/>
        <v>0</v>
      </c>
      <c r="X419" s="286">
        <f t="shared" si="106"/>
        <v>0</v>
      </c>
      <c r="Y419" s="286">
        <f t="shared" si="106"/>
        <v>0</v>
      </c>
      <c r="Z419" s="286">
        <f t="shared" si="106"/>
        <v>0</v>
      </c>
      <c r="AA419" s="286">
        <f t="shared" si="106"/>
        <v>0</v>
      </c>
      <c r="AB419" s="286">
        <f t="shared" si="106"/>
        <v>0</v>
      </c>
      <c r="AC419" s="286">
        <f t="shared" si="106"/>
        <v>0</v>
      </c>
      <c r="AD419" s="286">
        <f t="shared" si="106"/>
        <v>0</v>
      </c>
      <c r="AE419" s="287">
        <f t="shared" si="106"/>
        <v>0</v>
      </c>
      <c r="AF419" s="288" t="s">
        <v>0</v>
      </c>
      <c r="AG419" s="297">
        <v>16100</v>
      </c>
      <c r="AH419" s="266"/>
    </row>
    <row r="420" spans="1:34" ht="16.5" customHeight="1">
      <c r="A420" s="289"/>
      <c r="B420" s="290" t="s">
        <v>516</v>
      </c>
      <c r="C420" s="284" t="s">
        <v>158</v>
      </c>
      <c r="D420" s="285">
        <f>J420+K420+L420+M420+N420+O420+P420+Q420+R420+S420+T420+U420+V420+W420+X420+Y420+Z420+AA420+AB420+AC420+AD420+AE420</f>
        <v>2</v>
      </c>
      <c r="E420" s="324">
        <v>2</v>
      </c>
      <c r="F420" s="324" t="s">
        <v>218</v>
      </c>
      <c r="G420" s="324" t="s">
        <v>218</v>
      </c>
      <c r="H420" s="324" t="s">
        <v>218</v>
      </c>
      <c r="I420" s="324" t="s">
        <v>218</v>
      </c>
      <c r="J420" s="324">
        <f>SUM(E420:I420)</f>
        <v>2</v>
      </c>
      <c r="K420" s="324" t="s">
        <v>218</v>
      </c>
      <c r="L420" s="324" t="s">
        <v>218</v>
      </c>
      <c r="M420" s="324" t="s">
        <v>218</v>
      </c>
      <c r="N420" s="324" t="s">
        <v>218</v>
      </c>
      <c r="O420" s="324" t="s">
        <v>218</v>
      </c>
      <c r="P420" s="324" t="s">
        <v>218</v>
      </c>
      <c r="Q420" s="324" t="s">
        <v>218</v>
      </c>
      <c r="R420" s="324" t="s">
        <v>218</v>
      </c>
      <c r="S420" s="324" t="s">
        <v>218</v>
      </c>
      <c r="T420" s="324" t="s">
        <v>218</v>
      </c>
      <c r="U420" s="324" t="s">
        <v>218</v>
      </c>
      <c r="V420" s="324" t="s">
        <v>218</v>
      </c>
      <c r="W420" s="324" t="s">
        <v>218</v>
      </c>
      <c r="X420" s="324" t="s">
        <v>218</v>
      </c>
      <c r="Y420" s="324" t="s">
        <v>218</v>
      </c>
      <c r="Z420" s="324" t="s">
        <v>218</v>
      </c>
      <c r="AA420" s="324" t="s">
        <v>218</v>
      </c>
      <c r="AB420" s="324" t="s">
        <v>218</v>
      </c>
      <c r="AC420" s="324" t="s">
        <v>218</v>
      </c>
      <c r="AD420" s="324" t="s">
        <v>218</v>
      </c>
      <c r="AE420" s="324" t="s">
        <v>218</v>
      </c>
      <c r="AF420" s="288" t="s">
        <v>158</v>
      </c>
      <c r="AG420" s="281"/>
      <c r="AH420" s="266"/>
    </row>
    <row r="421" spans="1:34" ht="16.5" customHeight="1">
      <c r="A421" s="289"/>
      <c r="B421" s="290"/>
      <c r="C421" s="284" t="s">
        <v>159</v>
      </c>
      <c r="D421" s="285">
        <f>J421+K421+L421+M421+N421+O421+P421+Q421+R421+S421+T421+U421+V421+W421+X421+Y421+Z421+AA421+AB421+AC421+AD421+AE421</f>
        <v>1</v>
      </c>
      <c r="E421" s="324">
        <v>1</v>
      </c>
      <c r="F421" s="324" t="s">
        <v>218</v>
      </c>
      <c r="G421" s="324" t="s">
        <v>218</v>
      </c>
      <c r="H421" s="324" t="s">
        <v>218</v>
      </c>
      <c r="I421" s="324" t="s">
        <v>218</v>
      </c>
      <c r="J421" s="324">
        <f>SUM(E421:I421)</f>
        <v>1</v>
      </c>
      <c r="K421" s="324" t="s">
        <v>218</v>
      </c>
      <c r="L421" s="324" t="s">
        <v>218</v>
      </c>
      <c r="M421" s="324" t="s">
        <v>218</v>
      </c>
      <c r="N421" s="324" t="s">
        <v>218</v>
      </c>
      <c r="O421" s="324" t="s">
        <v>218</v>
      </c>
      <c r="P421" s="324" t="s">
        <v>218</v>
      </c>
      <c r="Q421" s="324" t="s">
        <v>218</v>
      </c>
      <c r="R421" s="324" t="s">
        <v>218</v>
      </c>
      <c r="S421" s="324" t="s">
        <v>218</v>
      </c>
      <c r="T421" s="324" t="s">
        <v>218</v>
      </c>
      <c r="U421" s="324" t="s">
        <v>218</v>
      </c>
      <c r="V421" s="324" t="s">
        <v>218</v>
      </c>
      <c r="W421" s="324" t="s">
        <v>218</v>
      </c>
      <c r="X421" s="324" t="s">
        <v>218</v>
      </c>
      <c r="Y421" s="324" t="s">
        <v>218</v>
      </c>
      <c r="Z421" s="324" t="s">
        <v>218</v>
      </c>
      <c r="AA421" s="324" t="s">
        <v>218</v>
      </c>
      <c r="AB421" s="324" t="s">
        <v>218</v>
      </c>
      <c r="AC421" s="324" t="s">
        <v>218</v>
      </c>
      <c r="AD421" s="324" t="s">
        <v>218</v>
      </c>
      <c r="AE421" s="324" t="s">
        <v>218</v>
      </c>
      <c r="AF421" s="288" t="s">
        <v>159</v>
      </c>
      <c r="AG421" s="281"/>
      <c r="AH421" s="266"/>
    </row>
    <row r="422" spans="1:34" ht="6.75" customHeight="1">
      <c r="A422" s="289"/>
      <c r="B422" s="290"/>
      <c r="C422" s="291"/>
      <c r="D422" s="285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86"/>
      <c r="AE422" s="287"/>
      <c r="AF422" s="288"/>
      <c r="AG422" s="281"/>
      <c r="AH422" s="266"/>
    </row>
    <row r="423" spans="1:34" ht="16.5" customHeight="1">
      <c r="A423" s="295">
        <v>16200</v>
      </c>
      <c r="B423" s="296" t="s">
        <v>568</v>
      </c>
      <c r="C423" s="284" t="s">
        <v>0</v>
      </c>
      <c r="D423" s="285">
        <f>J423+K423+L423+M423+N423+O423+P423+Q423+R423+S423+T423+U423+V423+W423+X423+Y423+Z423+AA423+AB423+AC423+AD423+AE423</f>
        <v>0</v>
      </c>
      <c r="E423" s="286">
        <f aca="true" t="shared" si="107" ref="E423:AE423">E424+E425</f>
        <v>0</v>
      </c>
      <c r="F423" s="286">
        <f t="shared" si="107"/>
        <v>0</v>
      </c>
      <c r="G423" s="286">
        <f t="shared" si="107"/>
        <v>0</v>
      </c>
      <c r="H423" s="286">
        <f t="shared" si="107"/>
        <v>0</v>
      </c>
      <c r="I423" s="286">
        <f t="shared" si="107"/>
        <v>0</v>
      </c>
      <c r="J423" s="286">
        <f t="shared" si="107"/>
        <v>0</v>
      </c>
      <c r="K423" s="286">
        <f t="shared" si="107"/>
        <v>0</v>
      </c>
      <c r="L423" s="286">
        <f t="shared" si="107"/>
        <v>0</v>
      </c>
      <c r="M423" s="286">
        <f t="shared" si="107"/>
        <v>0</v>
      </c>
      <c r="N423" s="286">
        <f t="shared" si="107"/>
        <v>0</v>
      </c>
      <c r="O423" s="286">
        <f t="shared" si="107"/>
        <v>0</v>
      </c>
      <c r="P423" s="286">
        <f t="shared" si="107"/>
        <v>0</v>
      </c>
      <c r="Q423" s="286">
        <f t="shared" si="107"/>
        <v>0</v>
      </c>
      <c r="R423" s="286">
        <f t="shared" si="107"/>
        <v>0</v>
      </c>
      <c r="S423" s="286">
        <f t="shared" si="107"/>
        <v>0</v>
      </c>
      <c r="T423" s="286">
        <f t="shared" si="107"/>
        <v>0</v>
      </c>
      <c r="U423" s="286">
        <f t="shared" si="107"/>
        <v>0</v>
      </c>
      <c r="V423" s="286">
        <f t="shared" si="107"/>
        <v>0</v>
      </c>
      <c r="W423" s="286">
        <f t="shared" si="107"/>
        <v>0</v>
      </c>
      <c r="X423" s="286">
        <f t="shared" si="107"/>
        <v>0</v>
      </c>
      <c r="Y423" s="286">
        <f t="shared" si="107"/>
        <v>0</v>
      </c>
      <c r="Z423" s="286">
        <f t="shared" si="107"/>
        <v>0</v>
      </c>
      <c r="AA423" s="286">
        <f t="shared" si="107"/>
        <v>0</v>
      </c>
      <c r="AB423" s="286">
        <f t="shared" si="107"/>
        <v>0</v>
      </c>
      <c r="AC423" s="286">
        <f t="shared" si="107"/>
        <v>0</v>
      </c>
      <c r="AD423" s="286">
        <f t="shared" si="107"/>
        <v>0</v>
      </c>
      <c r="AE423" s="287">
        <f t="shared" si="107"/>
        <v>0</v>
      </c>
      <c r="AF423" s="288" t="s">
        <v>0</v>
      </c>
      <c r="AG423" s="297">
        <v>16200</v>
      </c>
      <c r="AH423" s="266"/>
    </row>
    <row r="424" spans="1:34" ht="16.5" customHeight="1">
      <c r="A424" s="289"/>
      <c r="B424" s="290"/>
      <c r="C424" s="284" t="s">
        <v>158</v>
      </c>
      <c r="D424" s="285">
        <f>J424+K424+L424+M424+N424+O424+P424+Q424+R424+S424+T424+U424+V424+W424+X424+Y424+Z424+AA424+AB424+AC424+AD424+AE424</f>
        <v>0</v>
      </c>
      <c r="E424" s="286" t="s">
        <v>218</v>
      </c>
      <c r="F424" s="286" t="s">
        <v>218</v>
      </c>
      <c r="G424" s="286" t="s">
        <v>218</v>
      </c>
      <c r="H424" s="286" t="s">
        <v>218</v>
      </c>
      <c r="I424" s="286" t="s">
        <v>218</v>
      </c>
      <c r="J424" s="286">
        <f>SUM(E424:I424)</f>
        <v>0</v>
      </c>
      <c r="K424" s="286" t="s">
        <v>218</v>
      </c>
      <c r="L424" s="286" t="s">
        <v>218</v>
      </c>
      <c r="M424" s="286" t="s">
        <v>218</v>
      </c>
      <c r="N424" s="286" t="s">
        <v>218</v>
      </c>
      <c r="O424" s="286" t="s">
        <v>218</v>
      </c>
      <c r="P424" s="286" t="s">
        <v>218</v>
      </c>
      <c r="Q424" s="286" t="s">
        <v>218</v>
      </c>
      <c r="R424" s="286" t="s">
        <v>218</v>
      </c>
      <c r="S424" s="286" t="s">
        <v>218</v>
      </c>
      <c r="T424" s="286" t="s">
        <v>218</v>
      </c>
      <c r="U424" s="286" t="s">
        <v>218</v>
      </c>
      <c r="V424" s="286" t="s">
        <v>218</v>
      </c>
      <c r="W424" s="286" t="s">
        <v>218</v>
      </c>
      <c r="X424" s="286" t="s">
        <v>218</v>
      </c>
      <c r="Y424" s="286" t="s">
        <v>218</v>
      </c>
      <c r="Z424" s="286" t="s">
        <v>218</v>
      </c>
      <c r="AA424" s="286" t="s">
        <v>218</v>
      </c>
      <c r="AB424" s="286" t="s">
        <v>218</v>
      </c>
      <c r="AC424" s="286" t="s">
        <v>218</v>
      </c>
      <c r="AD424" s="286" t="s">
        <v>218</v>
      </c>
      <c r="AE424" s="286" t="s">
        <v>218</v>
      </c>
      <c r="AF424" s="288" t="s">
        <v>158</v>
      </c>
      <c r="AG424" s="281"/>
      <c r="AH424" s="266"/>
    </row>
    <row r="425" spans="1:34" ht="16.5" customHeight="1">
      <c r="A425" s="289"/>
      <c r="B425" s="290"/>
      <c r="C425" s="284" t="s">
        <v>159</v>
      </c>
      <c r="D425" s="285">
        <f>J425+K425+L425+M425+N425+O425+P425+Q425+R425+S425+T425+U425+V425+W425+X425+Y425+Z425+AA425+AB425+AC425+AD425+AE425</f>
        <v>0</v>
      </c>
      <c r="E425" s="286" t="s">
        <v>218</v>
      </c>
      <c r="F425" s="286" t="s">
        <v>218</v>
      </c>
      <c r="G425" s="286" t="s">
        <v>218</v>
      </c>
      <c r="H425" s="286" t="s">
        <v>218</v>
      </c>
      <c r="I425" s="286" t="s">
        <v>218</v>
      </c>
      <c r="J425" s="286">
        <f>SUM(E425:I425)</f>
        <v>0</v>
      </c>
      <c r="K425" s="286" t="s">
        <v>218</v>
      </c>
      <c r="L425" s="286" t="s">
        <v>218</v>
      </c>
      <c r="M425" s="286" t="s">
        <v>218</v>
      </c>
      <c r="N425" s="286" t="s">
        <v>218</v>
      </c>
      <c r="O425" s="286" t="s">
        <v>218</v>
      </c>
      <c r="P425" s="286" t="s">
        <v>218</v>
      </c>
      <c r="Q425" s="286" t="s">
        <v>218</v>
      </c>
      <c r="R425" s="286" t="s">
        <v>218</v>
      </c>
      <c r="S425" s="286" t="s">
        <v>218</v>
      </c>
      <c r="T425" s="286" t="s">
        <v>218</v>
      </c>
      <c r="U425" s="286" t="s">
        <v>218</v>
      </c>
      <c r="V425" s="286" t="s">
        <v>218</v>
      </c>
      <c r="W425" s="286" t="s">
        <v>218</v>
      </c>
      <c r="X425" s="286" t="s">
        <v>218</v>
      </c>
      <c r="Y425" s="286" t="s">
        <v>218</v>
      </c>
      <c r="Z425" s="286" t="s">
        <v>218</v>
      </c>
      <c r="AA425" s="286" t="s">
        <v>218</v>
      </c>
      <c r="AB425" s="286" t="s">
        <v>218</v>
      </c>
      <c r="AC425" s="286" t="s">
        <v>218</v>
      </c>
      <c r="AD425" s="286" t="s">
        <v>218</v>
      </c>
      <c r="AE425" s="286" t="s">
        <v>218</v>
      </c>
      <c r="AF425" s="288" t="s">
        <v>159</v>
      </c>
      <c r="AG425" s="281"/>
      <c r="AH425" s="266"/>
    </row>
    <row r="426" spans="1:34" ht="6.75" customHeight="1">
      <c r="A426" s="289"/>
      <c r="B426" s="290"/>
      <c r="C426" s="291"/>
      <c r="D426" s="285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86"/>
      <c r="AE426" s="287"/>
      <c r="AF426" s="288"/>
      <c r="AG426" s="281"/>
      <c r="AH426" s="266"/>
    </row>
    <row r="427" spans="1:34" ht="16.5" customHeight="1">
      <c r="A427" s="295">
        <v>16300</v>
      </c>
      <c r="B427" s="296" t="s">
        <v>674</v>
      </c>
      <c r="C427" s="284" t="s">
        <v>0</v>
      </c>
      <c r="D427" s="285">
        <f>J427+K427+L427+M427+N427+O427+P427+Q427+R427+S427+T427+U427+V427+W427+X427+Y427+Z427+AA427+AB427+AC427+AD427+AE427</f>
        <v>5</v>
      </c>
      <c r="E427" s="286">
        <f aca="true" t="shared" si="108" ref="E427:AE427">E428+E429</f>
        <v>5</v>
      </c>
      <c r="F427" s="286">
        <f t="shared" si="108"/>
        <v>0</v>
      </c>
      <c r="G427" s="286">
        <f t="shared" si="108"/>
        <v>0</v>
      </c>
      <c r="H427" s="286">
        <f t="shared" si="108"/>
        <v>0</v>
      </c>
      <c r="I427" s="286">
        <f t="shared" si="108"/>
        <v>0</v>
      </c>
      <c r="J427" s="286">
        <f t="shared" si="108"/>
        <v>5</v>
      </c>
      <c r="K427" s="286">
        <f t="shared" si="108"/>
        <v>0</v>
      </c>
      <c r="L427" s="286">
        <f t="shared" si="108"/>
        <v>0</v>
      </c>
      <c r="M427" s="286">
        <f t="shared" si="108"/>
        <v>0</v>
      </c>
      <c r="N427" s="286">
        <f t="shared" si="108"/>
        <v>0</v>
      </c>
      <c r="O427" s="286">
        <f t="shared" si="108"/>
        <v>0</v>
      </c>
      <c r="P427" s="286">
        <f t="shared" si="108"/>
        <v>0</v>
      </c>
      <c r="Q427" s="286">
        <f t="shared" si="108"/>
        <v>0</v>
      </c>
      <c r="R427" s="286">
        <f t="shared" si="108"/>
        <v>0</v>
      </c>
      <c r="S427" s="286">
        <f t="shared" si="108"/>
        <v>0</v>
      </c>
      <c r="T427" s="286">
        <f t="shared" si="108"/>
        <v>0</v>
      </c>
      <c r="U427" s="286">
        <f t="shared" si="108"/>
        <v>0</v>
      </c>
      <c r="V427" s="286">
        <f t="shared" si="108"/>
        <v>0</v>
      </c>
      <c r="W427" s="286">
        <f t="shared" si="108"/>
        <v>0</v>
      </c>
      <c r="X427" s="286">
        <f t="shared" si="108"/>
        <v>0</v>
      </c>
      <c r="Y427" s="286">
        <f t="shared" si="108"/>
        <v>0</v>
      </c>
      <c r="Z427" s="286">
        <f t="shared" si="108"/>
        <v>0</v>
      </c>
      <c r="AA427" s="286">
        <f t="shared" si="108"/>
        <v>0</v>
      </c>
      <c r="AB427" s="286">
        <f t="shared" si="108"/>
        <v>0</v>
      </c>
      <c r="AC427" s="286">
        <f t="shared" si="108"/>
        <v>0</v>
      </c>
      <c r="AD427" s="286">
        <f t="shared" si="108"/>
        <v>0</v>
      </c>
      <c r="AE427" s="287">
        <f t="shared" si="108"/>
        <v>0</v>
      </c>
      <c r="AF427" s="288" t="s">
        <v>0</v>
      </c>
      <c r="AG427" s="297">
        <v>16300</v>
      </c>
      <c r="AH427" s="266"/>
    </row>
    <row r="428" spans="1:34" ht="16.5" customHeight="1">
      <c r="A428" s="289"/>
      <c r="B428" s="290" t="s">
        <v>675</v>
      </c>
      <c r="C428" s="284" t="s">
        <v>158</v>
      </c>
      <c r="D428" s="285">
        <f>J428+K428+L428+M428+N428+O428+P428+Q428+R428+S428+T428+U428+V428+W428+X428+Y428+Z428+AA428+AB428+AC428+AD428+AE428</f>
        <v>2</v>
      </c>
      <c r="E428" s="324">
        <v>2</v>
      </c>
      <c r="F428" s="324" t="s">
        <v>218</v>
      </c>
      <c r="G428" s="324" t="s">
        <v>218</v>
      </c>
      <c r="H428" s="324" t="s">
        <v>218</v>
      </c>
      <c r="I428" s="324" t="s">
        <v>218</v>
      </c>
      <c r="J428" s="324">
        <f>SUM(E428:I428)</f>
        <v>2</v>
      </c>
      <c r="K428" s="324" t="s">
        <v>218</v>
      </c>
      <c r="L428" s="324" t="s">
        <v>218</v>
      </c>
      <c r="M428" s="324" t="s">
        <v>218</v>
      </c>
      <c r="N428" s="324" t="s">
        <v>218</v>
      </c>
      <c r="O428" s="324" t="s">
        <v>218</v>
      </c>
      <c r="P428" s="324" t="s">
        <v>218</v>
      </c>
      <c r="Q428" s="324" t="s">
        <v>218</v>
      </c>
      <c r="R428" s="324" t="s">
        <v>218</v>
      </c>
      <c r="S428" s="324" t="s">
        <v>218</v>
      </c>
      <c r="T428" s="324" t="s">
        <v>218</v>
      </c>
      <c r="U428" s="324" t="s">
        <v>218</v>
      </c>
      <c r="V428" s="324" t="s">
        <v>218</v>
      </c>
      <c r="W428" s="324" t="s">
        <v>218</v>
      </c>
      <c r="X428" s="324" t="s">
        <v>218</v>
      </c>
      <c r="Y428" s="324" t="s">
        <v>218</v>
      </c>
      <c r="Z428" s="324" t="s">
        <v>218</v>
      </c>
      <c r="AA428" s="324" t="s">
        <v>218</v>
      </c>
      <c r="AB428" s="324" t="s">
        <v>218</v>
      </c>
      <c r="AC428" s="324" t="s">
        <v>218</v>
      </c>
      <c r="AD428" s="324" t="s">
        <v>218</v>
      </c>
      <c r="AE428" s="324" t="s">
        <v>218</v>
      </c>
      <c r="AF428" s="288" t="s">
        <v>158</v>
      </c>
      <c r="AG428" s="281"/>
      <c r="AH428" s="266"/>
    </row>
    <row r="429" spans="1:34" ht="16.5" customHeight="1">
      <c r="A429" s="289"/>
      <c r="B429" s="290"/>
      <c r="C429" s="284" t="s">
        <v>159</v>
      </c>
      <c r="D429" s="285">
        <f>J429+K429+L429+M429+N429+O429+P429+Q429+R429+S429+T429+U429+V429+W429+X429+Y429+Z429+AA429+AB429+AC429+AD429+AE429</f>
        <v>3</v>
      </c>
      <c r="E429" s="324">
        <v>3</v>
      </c>
      <c r="F429" s="324" t="s">
        <v>218</v>
      </c>
      <c r="G429" s="324" t="s">
        <v>218</v>
      </c>
      <c r="H429" s="324" t="s">
        <v>218</v>
      </c>
      <c r="I429" s="324" t="s">
        <v>218</v>
      </c>
      <c r="J429" s="324">
        <f>SUM(E429:I429)</f>
        <v>3</v>
      </c>
      <c r="K429" s="324" t="s">
        <v>218</v>
      </c>
      <c r="L429" s="324" t="s">
        <v>218</v>
      </c>
      <c r="M429" s="324" t="s">
        <v>218</v>
      </c>
      <c r="N429" s="324" t="s">
        <v>218</v>
      </c>
      <c r="O429" s="324" t="s">
        <v>218</v>
      </c>
      <c r="P429" s="324" t="s">
        <v>218</v>
      </c>
      <c r="Q429" s="324" t="s">
        <v>218</v>
      </c>
      <c r="R429" s="324" t="s">
        <v>218</v>
      </c>
      <c r="S429" s="324" t="s">
        <v>218</v>
      </c>
      <c r="T429" s="324" t="s">
        <v>218</v>
      </c>
      <c r="U429" s="324" t="s">
        <v>218</v>
      </c>
      <c r="V429" s="324" t="s">
        <v>218</v>
      </c>
      <c r="W429" s="324" t="s">
        <v>218</v>
      </c>
      <c r="X429" s="324" t="s">
        <v>218</v>
      </c>
      <c r="Y429" s="324" t="s">
        <v>218</v>
      </c>
      <c r="Z429" s="324" t="s">
        <v>218</v>
      </c>
      <c r="AA429" s="324" t="s">
        <v>218</v>
      </c>
      <c r="AB429" s="324" t="s">
        <v>218</v>
      </c>
      <c r="AC429" s="324" t="s">
        <v>218</v>
      </c>
      <c r="AD429" s="324" t="s">
        <v>218</v>
      </c>
      <c r="AE429" s="324" t="s">
        <v>218</v>
      </c>
      <c r="AF429" s="288" t="s">
        <v>159</v>
      </c>
      <c r="AG429" s="281"/>
      <c r="AH429" s="266"/>
    </row>
    <row r="430" spans="1:34" ht="6.75" customHeight="1">
      <c r="A430" s="289"/>
      <c r="B430" s="290"/>
      <c r="C430" s="291"/>
      <c r="D430" s="285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86"/>
      <c r="AE430" s="287"/>
      <c r="AF430" s="288"/>
      <c r="AG430" s="281"/>
      <c r="AH430" s="266"/>
    </row>
    <row r="431" spans="1:34" ht="16.5" customHeight="1">
      <c r="A431" s="295">
        <v>16400</v>
      </c>
      <c r="B431" s="296" t="s">
        <v>822</v>
      </c>
      <c r="C431" s="284" t="s">
        <v>0</v>
      </c>
      <c r="D431" s="285">
        <f>J431+K431+L431+M431+N431+O431+P431+Q431+R431+S431+T431+U431+V431+W431+X431+Y431+Z431+AA431+AB431+AC431+AD431+AE431</f>
        <v>2</v>
      </c>
      <c r="E431" s="286">
        <f aca="true" t="shared" si="109" ref="E431:AE431">E432+E433</f>
        <v>2</v>
      </c>
      <c r="F431" s="286">
        <f t="shared" si="109"/>
        <v>0</v>
      </c>
      <c r="G431" s="286">
        <f t="shared" si="109"/>
        <v>0</v>
      </c>
      <c r="H431" s="286">
        <f t="shared" si="109"/>
        <v>0</v>
      </c>
      <c r="I431" s="286">
        <f t="shared" si="109"/>
        <v>0</v>
      </c>
      <c r="J431" s="286">
        <f t="shared" si="109"/>
        <v>2</v>
      </c>
      <c r="K431" s="286">
        <f t="shared" si="109"/>
        <v>0</v>
      </c>
      <c r="L431" s="286">
        <f t="shared" si="109"/>
        <v>0</v>
      </c>
      <c r="M431" s="286">
        <f t="shared" si="109"/>
        <v>0</v>
      </c>
      <c r="N431" s="286">
        <f t="shared" si="109"/>
        <v>0</v>
      </c>
      <c r="O431" s="286">
        <f t="shared" si="109"/>
        <v>0</v>
      </c>
      <c r="P431" s="286">
        <f t="shared" si="109"/>
        <v>0</v>
      </c>
      <c r="Q431" s="286">
        <f t="shared" si="109"/>
        <v>0</v>
      </c>
      <c r="R431" s="286">
        <f t="shared" si="109"/>
        <v>0</v>
      </c>
      <c r="S431" s="286">
        <f t="shared" si="109"/>
        <v>0</v>
      </c>
      <c r="T431" s="286">
        <f t="shared" si="109"/>
        <v>0</v>
      </c>
      <c r="U431" s="286">
        <f t="shared" si="109"/>
        <v>0</v>
      </c>
      <c r="V431" s="286">
        <f t="shared" si="109"/>
        <v>0</v>
      </c>
      <c r="W431" s="286">
        <f t="shared" si="109"/>
        <v>0</v>
      </c>
      <c r="X431" s="286">
        <f t="shared" si="109"/>
        <v>0</v>
      </c>
      <c r="Y431" s="286">
        <f t="shared" si="109"/>
        <v>0</v>
      </c>
      <c r="Z431" s="286">
        <f t="shared" si="109"/>
        <v>0</v>
      </c>
      <c r="AA431" s="286">
        <f t="shared" si="109"/>
        <v>0</v>
      </c>
      <c r="AB431" s="286">
        <f t="shared" si="109"/>
        <v>0</v>
      </c>
      <c r="AC431" s="286">
        <f t="shared" si="109"/>
        <v>0</v>
      </c>
      <c r="AD431" s="286">
        <f t="shared" si="109"/>
        <v>0</v>
      </c>
      <c r="AE431" s="287">
        <f t="shared" si="109"/>
        <v>0</v>
      </c>
      <c r="AF431" s="288" t="s">
        <v>0</v>
      </c>
      <c r="AG431" s="297">
        <v>16400</v>
      </c>
      <c r="AH431" s="266"/>
    </row>
    <row r="432" spans="1:34" ht="16.5" customHeight="1">
      <c r="A432" s="289"/>
      <c r="B432" s="290"/>
      <c r="C432" s="284" t="s">
        <v>158</v>
      </c>
      <c r="D432" s="285">
        <f>J432+K432+L432+M432+N432+O432+P432+Q432+R432+S432+T432+U432+V432+W432+X432+Y432+Z432+AA432+AB432+AC432+AD432+AE432</f>
        <v>0</v>
      </c>
      <c r="E432" s="286">
        <v>0</v>
      </c>
      <c r="F432" s="286" t="s">
        <v>218</v>
      </c>
      <c r="G432" s="286" t="s">
        <v>218</v>
      </c>
      <c r="H432" s="286" t="s">
        <v>218</v>
      </c>
      <c r="I432" s="286" t="s">
        <v>218</v>
      </c>
      <c r="J432" s="286">
        <f>SUM(E432:I432)</f>
        <v>0</v>
      </c>
      <c r="K432" s="286" t="s">
        <v>218</v>
      </c>
      <c r="L432" s="286" t="s">
        <v>218</v>
      </c>
      <c r="M432" s="286" t="s">
        <v>218</v>
      </c>
      <c r="N432" s="286" t="s">
        <v>218</v>
      </c>
      <c r="O432" s="286" t="s">
        <v>218</v>
      </c>
      <c r="P432" s="286" t="s">
        <v>218</v>
      </c>
      <c r="Q432" s="286" t="s">
        <v>218</v>
      </c>
      <c r="R432" s="286" t="s">
        <v>218</v>
      </c>
      <c r="S432" s="286" t="s">
        <v>218</v>
      </c>
      <c r="T432" s="286" t="s">
        <v>218</v>
      </c>
      <c r="U432" s="286" t="s">
        <v>218</v>
      </c>
      <c r="V432" s="286" t="s">
        <v>218</v>
      </c>
      <c r="W432" s="286" t="s">
        <v>218</v>
      </c>
      <c r="X432" s="286" t="s">
        <v>218</v>
      </c>
      <c r="Y432" s="286" t="s">
        <v>218</v>
      </c>
      <c r="Z432" s="286" t="s">
        <v>218</v>
      </c>
      <c r="AA432" s="286" t="s">
        <v>218</v>
      </c>
      <c r="AB432" s="286" t="s">
        <v>218</v>
      </c>
      <c r="AC432" s="286" t="s">
        <v>218</v>
      </c>
      <c r="AD432" s="286" t="s">
        <v>218</v>
      </c>
      <c r="AE432" s="286" t="s">
        <v>218</v>
      </c>
      <c r="AF432" s="288" t="s">
        <v>158</v>
      </c>
      <c r="AG432" s="281"/>
      <c r="AH432" s="266"/>
    </row>
    <row r="433" spans="1:34" ht="16.5" customHeight="1">
      <c r="A433" s="289"/>
      <c r="B433" s="290"/>
      <c r="C433" s="284" t="s">
        <v>159</v>
      </c>
      <c r="D433" s="285">
        <f>J433+K433+L433+M433+N433+O433+P433+Q433+R433+S433+T433+U433+V433+W433+X433+Y433+Z433+AA433+AB433+AC433+AD433+AE433</f>
        <v>2</v>
      </c>
      <c r="E433" s="286">
        <v>2</v>
      </c>
      <c r="F433" s="286" t="s">
        <v>218</v>
      </c>
      <c r="G433" s="286" t="s">
        <v>218</v>
      </c>
      <c r="H433" s="286" t="s">
        <v>218</v>
      </c>
      <c r="I433" s="286" t="s">
        <v>218</v>
      </c>
      <c r="J433" s="286">
        <f>SUM(E433:I433)</f>
        <v>2</v>
      </c>
      <c r="K433" s="286" t="s">
        <v>218</v>
      </c>
      <c r="L433" s="286" t="s">
        <v>218</v>
      </c>
      <c r="M433" s="286" t="s">
        <v>218</v>
      </c>
      <c r="N433" s="286" t="s">
        <v>218</v>
      </c>
      <c r="O433" s="286" t="s">
        <v>218</v>
      </c>
      <c r="P433" s="286" t="s">
        <v>218</v>
      </c>
      <c r="Q433" s="286" t="s">
        <v>218</v>
      </c>
      <c r="R433" s="286" t="s">
        <v>218</v>
      </c>
      <c r="S433" s="286" t="s">
        <v>218</v>
      </c>
      <c r="T433" s="286" t="s">
        <v>218</v>
      </c>
      <c r="U433" s="286" t="s">
        <v>218</v>
      </c>
      <c r="V433" s="286" t="s">
        <v>218</v>
      </c>
      <c r="W433" s="286" t="s">
        <v>218</v>
      </c>
      <c r="X433" s="286" t="s">
        <v>218</v>
      </c>
      <c r="Y433" s="286" t="s">
        <v>218</v>
      </c>
      <c r="Z433" s="286" t="s">
        <v>218</v>
      </c>
      <c r="AA433" s="286" t="s">
        <v>218</v>
      </c>
      <c r="AB433" s="286" t="s">
        <v>218</v>
      </c>
      <c r="AC433" s="286" t="s">
        <v>218</v>
      </c>
      <c r="AD433" s="286" t="s">
        <v>218</v>
      </c>
      <c r="AE433" s="286" t="s">
        <v>218</v>
      </c>
      <c r="AF433" s="288" t="s">
        <v>159</v>
      </c>
      <c r="AG433" s="281"/>
      <c r="AH433" s="266"/>
    </row>
    <row r="434" spans="1:34" ht="6.75" customHeight="1">
      <c r="A434" s="289"/>
      <c r="B434" s="290"/>
      <c r="C434" s="291"/>
      <c r="D434" s="285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86"/>
      <c r="AE434" s="287"/>
      <c r="AF434" s="288"/>
      <c r="AG434" s="281"/>
      <c r="AH434" s="266"/>
    </row>
    <row r="435" spans="1:34" ht="16.5" customHeight="1">
      <c r="A435" s="295">
        <v>16500</v>
      </c>
      <c r="B435" s="296" t="s">
        <v>517</v>
      </c>
      <c r="C435" s="284" t="s">
        <v>0</v>
      </c>
      <c r="D435" s="285">
        <f>J435+K435+L435+M435+N435+O435+P435+Q435+R435+S435+T435+U435+V435+W435+X435+Y435+Z435+AA435+AB435+AC435+AD435+AE435</f>
        <v>2</v>
      </c>
      <c r="E435" s="286">
        <f aca="true" t="shared" si="110" ref="E435:AE435">E436+E437</f>
        <v>2</v>
      </c>
      <c r="F435" s="286">
        <f t="shared" si="110"/>
        <v>0</v>
      </c>
      <c r="G435" s="286">
        <f t="shared" si="110"/>
        <v>0</v>
      </c>
      <c r="H435" s="286">
        <f t="shared" si="110"/>
        <v>0</v>
      </c>
      <c r="I435" s="286">
        <f t="shared" si="110"/>
        <v>0</v>
      </c>
      <c r="J435" s="286">
        <f t="shared" si="110"/>
        <v>2</v>
      </c>
      <c r="K435" s="286">
        <f t="shared" si="110"/>
        <v>0</v>
      </c>
      <c r="L435" s="286">
        <f t="shared" si="110"/>
        <v>0</v>
      </c>
      <c r="M435" s="286">
        <f t="shared" si="110"/>
        <v>0</v>
      </c>
      <c r="N435" s="286">
        <f t="shared" si="110"/>
        <v>0</v>
      </c>
      <c r="O435" s="286">
        <f t="shared" si="110"/>
        <v>0</v>
      </c>
      <c r="P435" s="286">
        <f t="shared" si="110"/>
        <v>0</v>
      </c>
      <c r="Q435" s="286">
        <f t="shared" si="110"/>
        <v>0</v>
      </c>
      <c r="R435" s="286">
        <f t="shared" si="110"/>
        <v>0</v>
      </c>
      <c r="S435" s="286">
        <f t="shared" si="110"/>
        <v>0</v>
      </c>
      <c r="T435" s="286">
        <f t="shared" si="110"/>
        <v>0</v>
      </c>
      <c r="U435" s="286">
        <f t="shared" si="110"/>
        <v>0</v>
      </c>
      <c r="V435" s="286">
        <f t="shared" si="110"/>
        <v>0</v>
      </c>
      <c r="W435" s="286">
        <f t="shared" si="110"/>
        <v>0</v>
      </c>
      <c r="X435" s="286">
        <f t="shared" si="110"/>
        <v>0</v>
      </c>
      <c r="Y435" s="286">
        <f t="shared" si="110"/>
        <v>0</v>
      </c>
      <c r="Z435" s="286">
        <f t="shared" si="110"/>
        <v>0</v>
      </c>
      <c r="AA435" s="286">
        <f t="shared" si="110"/>
        <v>0</v>
      </c>
      <c r="AB435" s="286">
        <f t="shared" si="110"/>
        <v>0</v>
      </c>
      <c r="AC435" s="286">
        <f t="shared" si="110"/>
        <v>0</v>
      </c>
      <c r="AD435" s="286">
        <f t="shared" si="110"/>
        <v>0</v>
      </c>
      <c r="AE435" s="287">
        <f t="shared" si="110"/>
        <v>0</v>
      </c>
      <c r="AF435" s="288" t="s">
        <v>0</v>
      </c>
      <c r="AG435" s="297">
        <v>16500</v>
      </c>
      <c r="AH435" s="266"/>
    </row>
    <row r="436" spans="1:34" ht="16.5" customHeight="1">
      <c r="A436" s="289"/>
      <c r="B436" s="290" t="s">
        <v>518</v>
      </c>
      <c r="C436" s="284" t="s">
        <v>158</v>
      </c>
      <c r="D436" s="285">
        <f>J436+K436+L436+M436+N436+O436+P436+Q436+R436+S436+T436+U436+V436+W436+X436+Y436+Z436+AA436+AB436+AC436+AD436+AE436</f>
        <v>1</v>
      </c>
      <c r="E436" s="324">
        <v>1</v>
      </c>
      <c r="F436" s="324" t="s">
        <v>218</v>
      </c>
      <c r="G436" s="324" t="s">
        <v>218</v>
      </c>
      <c r="H436" s="324" t="s">
        <v>218</v>
      </c>
      <c r="I436" s="324" t="s">
        <v>218</v>
      </c>
      <c r="J436" s="324">
        <f>SUM(E436:I436)</f>
        <v>1</v>
      </c>
      <c r="K436" s="324" t="s">
        <v>218</v>
      </c>
      <c r="L436" s="324" t="s">
        <v>218</v>
      </c>
      <c r="M436" s="324" t="s">
        <v>218</v>
      </c>
      <c r="N436" s="324" t="s">
        <v>218</v>
      </c>
      <c r="O436" s="324" t="s">
        <v>218</v>
      </c>
      <c r="P436" s="324" t="s">
        <v>218</v>
      </c>
      <c r="Q436" s="324" t="s">
        <v>218</v>
      </c>
      <c r="R436" s="324" t="s">
        <v>218</v>
      </c>
      <c r="S436" s="324" t="s">
        <v>218</v>
      </c>
      <c r="T436" s="324" t="s">
        <v>218</v>
      </c>
      <c r="U436" s="324" t="s">
        <v>218</v>
      </c>
      <c r="V436" s="324" t="s">
        <v>218</v>
      </c>
      <c r="W436" s="324" t="s">
        <v>218</v>
      </c>
      <c r="X436" s="324" t="s">
        <v>218</v>
      </c>
      <c r="Y436" s="324" t="s">
        <v>218</v>
      </c>
      <c r="Z436" s="324" t="s">
        <v>218</v>
      </c>
      <c r="AA436" s="324" t="s">
        <v>218</v>
      </c>
      <c r="AB436" s="324" t="s">
        <v>218</v>
      </c>
      <c r="AC436" s="324" t="s">
        <v>218</v>
      </c>
      <c r="AD436" s="324" t="s">
        <v>218</v>
      </c>
      <c r="AE436" s="324" t="s">
        <v>218</v>
      </c>
      <c r="AF436" s="288" t="s">
        <v>158</v>
      </c>
      <c r="AG436" s="281"/>
      <c r="AH436" s="266"/>
    </row>
    <row r="437" spans="1:34" ht="16.5" customHeight="1">
      <c r="A437" s="289"/>
      <c r="B437" s="290"/>
      <c r="C437" s="284" t="s">
        <v>159</v>
      </c>
      <c r="D437" s="285">
        <f>J437+K437+L437+M437+N437+O437+P437+Q437+R437+S437+T437+U437+V437+W437+X437+Y437+Z437+AA437+AB437+AC437+AD437+AE437</f>
        <v>1</v>
      </c>
      <c r="E437" s="324">
        <v>1</v>
      </c>
      <c r="F437" s="324" t="s">
        <v>218</v>
      </c>
      <c r="G437" s="324" t="s">
        <v>218</v>
      </c>
      <c r="H437" s="324" t="s">
        <v>218</v>
      </c>
      <c r="I437" s="324" t="s">
        <v>218</v>
      </c>
      <c r="J437" s="324">
        <f>SUM(E437:I437)</f>
        <v>1</v>
      </c>
      <c r="K437" s="324" t="s">
        <v>218</v>
      </c>
      <c r="L437" s="324" t="s">
        <v>218</v>
      </c>
      <c r="M437" s="324" t="s">
        <v>218</v>
      </c>
      <c r="N437" s="324" t="s">
        <v>218</v>
      </c>
      <c r="O437" s="324" t="s">
        <v>218</v>
      </c>
      <c r="P437" s="324" t="s">
        <v>218</v>
      </c>
      <c r="Q437" s="324" t="s">
        <v>218</v>
      </c>
      <c r="R437" s="324" t="s">
        <v>218</v>
      </c>
      <c r="S437" s="324" t="s">
        <v>218</v>
      </c>
      <c r="T437" s="324" t="s">
        <v>218</v>
      </c>
      <c r="U437" s="324" t="s">
        <v>218</v>
      </c>
      <c r="V437" s="324" t="s">
        <v>218</v>
      </c>
      <c r="W437" s="324" t="s">
        <v>218</v>
      </c>
      <c r="X437" s="324" t="s">
        <v>218</v>
      </c>
      <c r="Y437" s="324" t="s">
        <v>218</v>
      </c>
      <c r="Z437" s="324" t="s">
        <v>218</v>
      </c>
      <c r="AA437" s="324" t="s">
        <v>218</v>
      </c>
      <c r="AB437" s="324" t="s">
        <v>218</v>
      </c>
      <c r="AC437" s="324" t="s">
        <v>218</v>
      </c>
      <c r="AD437" s="324" t="s">
        <v>218</v>
      </c>
      <c r="AE437" s="324" t="s">
        <v>218</v>
      </c>
      <c r="AF437" s="288" t="s">
        <v>159</v>
      </c>
      <c r="AG437" s="281"/>
      <c r="AH437" s="266"/>
    </row>
    <row r="438" spans="1:34" ht="6.75" customHeight="1">
      <c r="A438" s="289"/>
      <c r="B438" s="290"/>
      <c r="C438" s="291"/>
      <c r="D438" s="285"/>
      <c r="E438" s="286">
        <v>0</v>
      </c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86"/>
      <c r="AE438" s="287"/>
      <c r="AF438" s="288"/>
      <c r="AG438" s="281"/>
      <c r="AH438" s="266"/>
    </row>
    <row r="439" spans="1:34" ht="16.5" customHeight="1">
      <c r="A439" s="295">
        <v>16600</v>
      </c>
      <c r="B439" s="296" t="s">
        <v>676</v>
      </c>
      <c r="C439" s="284" t="s">
        <v>0</v>
      </c>
      <c r="D439" s="285">
        <f>J439+K439+L439+M439+N439+O439+P439+Q439+R439+S439+T439+U439+V439+W439+X439+Y439+Z439+AA439+AB439+AC439+AD439+AE439</f>
        <v>0</v>
      </c>
      <c r="E439" s="286">
        <f aca="true" t="shared" si="111" ref="E439:AE439">E440+E441</f>
        <v>0</v>
      </c>
      <c r="F439" s="286">
        <f t="shared" si="111"/>
        <v>0</v>
      </c>
      <c r="G439" s="286">
        <f t="shared" si="111"/>
        <v>0</v>
      </c>
      <c r="H439" s="286">
        <f t="shared" si="111"/>
        <v>0</v>
      </c>
      <c r="I439" s="286">
        <f t="shared" si="111"/>
        <v>0</v>
      </c>
      <c r="J439" s="286">
        <f t="shared" si="111"/>
        <v>0</v>
      </c>
      <c r="K439" s="286">
        <f t="shared" si="111"/>
        <v>0</v>
      </c>
      <c r="L439" s="286">
        <f t="shared" si="111"/>
        <v>0</v>
      </c>
      <c r="M439" s="286">
        <f t="shared" si="111"/>
        <v>0</v>
      </c>
      <c r="N439" s="286">
        <f t="shared" si="111"/>
        <v>0</v>
      </c>
      <c r="O439" s="286">
        <f t="shared" si="111"/>
        <v>0</v>
      </c>
      <c r="P439" s="286">
        <f t="shared" si="111"/>
        <v>0</v>
      </c>
      <c r="Q439" s="286">
        <f t="shared" si="111"/>
        <v>0</v>
      </c>
      <c r="R439" s="286">
        <f t="shared" si="111"/>
        <v>0</v>
      </c>
      <c r="S439" s="286">
        <f t="shared" si="111"/>
        <v>0</v>
      </c>
      <c r="T439" s="286">
        <f t="shared" si="111"/>
        <v>0</v>
      </c>
      <c r="U439" s="286">
        <f t="shared" si="111"/>
        <v>0</v>
      </c>
      <c r="V439" s="286">
        <f t="shared" si="111"/>
        <v>0</v>
      </c>
      <c r="W439" s="286">
        <f t="shared" si="111"/>
        <v>0</v>
      </c>
      <c r="X439" s="286">
        <f t="shared" si="111"/>
        <v>0</v>
      </c>
      <c r="Y439" s="286">
        <f t="shared" si="111"/>
        <v>0</v>
      </c>
      <c r="Z439" s="286">
        <f t="shared" si="111"/>
        <v>0</v>
      </c>
      <c r="AA439" s="286">
        <f t="shared" si="111"/>
        <v>0</v>
      </c>
      <c r="AB439" s="286">
        <f t="shared" si="111"/>
        <v>0</v>
      </c>
      <c r="AC439" s="286">
        <f t="shared" si="111"/>
        <v>0</v>
      </c>
      <c r="AD439" s="286">
        <f t="shared" si="111"/>
        <v>0</v>
      </c>
      <c r="AE439" s="287">
        <f t="shared" si="111"/>
        <v>0</v>
      </c>
      <c r="AF439" s="288" t="s">
        <v>0</v>
      </c>
      <c r="AG439" s="297">
        <v>16600</v>
      </c>
      <c r="AH439" s="266"/>
    </row>
    <row r="440" spans="1:34" ht="16.5" customHeight="1">
      <c r="A440" s="289"/>
      <c r="B440" s="290"/>
      <c r="C440" s="284" t="s">
        <v>158</v>
      </c>
      <c r="D440" s="285">
        <f>J440+K440+L440+M440+N440+O440+P440+Q440+R440+S440+T440+U440+V440+W440+X440+Y440+Z440+AA440+AB440+AC440+AD440+AE440</f>
        <v>0</v>
      </c>
      <c r="E440" s="324" t="s">
        <v>218</v>
      </c>
      <c r="F440" s="324" t="s">
        <v>218</v>
      </c>
      <c r="G440" s="324" t="s">
        <v>218</v>
      </c>
      <c r="H440" s="324" t="s">
        <v>218</v>
      </c>
      <c r="I440" s="324" t="s">
        <v>218</v>
      </c>
      <c r="J440" s="324">
        <f>SUM(E440:I440)</f>
        <v>0</v>
      </c>
      <c r="K440" s="324" t="s">
        <v>218</v>
      </c>
      <c r="L440" s="324" t="s">
        <v>218</v>
      </c>
      <c r="M440" s="324" t="s">
        <v>218</v>
      </c>
      <c r="N440" s="324" t="s">
        <v>218</v>
      </c>
      <c r="O440" s="324" t="s">
        <v>218</v>
      </c>
      <c r="P440" s="324" t="s">
        <v>218</v>
      </c>
      <c r="Q440" s="324" t="s">
        <v>218</v>
      </c>
      <c r="R440" s="324" t="s">
        <v>218</v>
      </c>
      <c r="S440" s="324" t="s">
        <v>218</v>
      </c>
      <c r="T440" s="324" t="s">
        <v>218</v>
      </c>
      <c r="U440" s="324" t="s">
        <v>218</v>
      </c>
      <c r="V440" s="324" t="s">
        <v>218</v>
      </c>
      <c r="W440" s="324" t="s">
        <v>218</v>
      </c>
      <c r="X440" s="324" t="s">
        <v>218</v>
      </c>
      <c r="Y440" s="324" t="s">
        <v>218</v>
      </c>
      <c r="Z440" s="324" t="s">
        <v>218</v>
      </c>
      <c r="AA440" s="324" t="s">
        <v>218</v>
      </c>
      <c r="AB440" s="324" t="s">
        <v>218</v>
      </c>
      <c r="AC440" s="324" t="s">
        <v>218</v>
      </c>
      <c r="AD440" s="324" t="s">
        <v>218</v>
      </c>
      <c r="AE440" s="324" t="s">
        <v>218</v>
      </c>
      <c r="AF440" s="288" t="s">
        <v>158</v>
      </c>
      <c r="AG440" s="281"/>
      <c r="AH440" s="266"/>
    </row>
    <row r="441" spans="1:34" ht="16.5" customHeight="1">
      <c r="A441" s="289"/>
      <c r="B441" s="290"/>
      <c r="C441" s="284" t="s">
        <v>159</v>
      </c>
      <c r="D441" s="285">
        <f>J441+K441+L441+M441+N441+O441+P441+Q441+R441+S441+T441+U441+V441+W441+X441+Y441+Z441+AA441+AB441+AC441+AD441+AE441</f>
        <v>0</v>
      </c>
      <c r="E441" s="324" t="s">
        <v>218</v>
      </c>
      <c r="F441" s="324">
        <v>0</v>
      </c>
      <c r="G441" s="324" t="s">
        <v>218</v>
      </c>
      <c r="H441" s="324" t="s">
        <v>218</v>
      </c>
      <c r="I441" s="324" t="s">
        <v>218</v>
      </c>
      <c r="J441" s="324">
        <f>SUM(E441:I441)</f>
        <v>0</v>
      </c>
      <c r="K441" s="324" t="s">
        <v>218</v>
      </c>
      <c r="L441" s="324" t="s">
        <v>218</v>
      </c>
      <c r="M441" s="324" t="s">
        <v>218</v>
      </c>
      <c r="N441" s="324" t="s">
        <v>218</v>
      </c>
      <c r="O441" s="324" t="s">
        <v>218</v>
      </c>
      <c r="P441" s="324" t="s">
        <v>218</v>
      </c>
      <c r="Q441" s="324" t="s">
        <v>218</v>
      </c>
      <c r="R441" s="324" t="s">
        <v>218</v>
      </c>
      <c r="S441" s="324" t="s">
        <v>218</v>
      </c>
      <c r="T441" s="324" t="s">
        <v>218</v>
      </c>
      <c r="U441" s="324" t="s">
        <v>218</v>
      </c>
      <c r="V441" s="324" t="s">
        <v>218</v>
      </c>
      <c r="W441" s="324" t="s">
        <v>218</v>
      </c>
      <c r="X441" s="324" t="s">
        <v>218</v>
      </c>
      <c r="Y441" s="324" t="s">
        <v>218</v>
      </c>
      <c r="Z441" s="324" t="s">
        <v>218</v>
      </c>
      <c r="AA441" s="324" t="s">
        <v>218</v>
      </c>
      <c r="AB441" s="324" t="s">
        <v>218</v>
      </c>
      <c r="AC441" s="324" t="s">
        <v>218</v>
      </c>
      <c r="AD441" s="324" t="s">
        <v>218</v>
      </c>
      <c r="AE441" s="324" t="s">
        <v>218</v>
      </c>
      <c r="AF441" s="288" t="s">
        <v>159</v>
      </c>
      <c r="AG441" s="281"/>
      <c r="AH441" s="266"/>
    </row>
    <row r="442" spans="1:34" ht="6.75" customHeight="1">
      <c r="A442" s="289"/>
      <c r="B442" s="290"/>
      <c r="C442" s="291"/>
      <c r="D442" s="285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86"/>
      <c r="AE442" s="287"/>
      <c r="AF442" s="288"/>
      <c r="AG442" s="281"/>
      <c r="AH442" s="266"/>
    </row>
    <row r="443" spans="1:34" ht="16.5" customHeight="1">
      <c r="A443" s="292">
        <v>17000</v>
      </c>
      <c r="B443" s="293" t="s">
        <v>677</v>
      </c>
      <c r="C443" s="284" t="s">
        <v>0</v>
      </c>
      <c r="D443" s="285">
        <f>J443+K443+L443+M443+N443+O443+P443+Q443+R443+S443+T443+U443+V443+W443+X443+Y443+Z443+AA443+AB443+AC443+AD443+AE443</f>
        <v>24</v>
      </c>
      <c r="E443" s="286">
        <f aca="true" t="shared" si="112" ref="E443:AE443">E444+E445</f>
        <v>13</v>
      </c>
      <c r="F443" s="286">
        <f t="shared" si="112"/>
        <v>1</v>
      </c>
      <c r="G443" s="286">
        <f t="shared" si="112"/>
        <v>2</v>
      </c>
      <c r="H443" s="286">
        <f t="shared" si="112"/>
        <v>0</v>
      </c>
      <c r="I443" s="286">
        <f t="shared" si="112"/>
        <v>0</v>
      </c>
      <c r="J443" s="286">
        <f t="shared" si="112"/>
        <v>16</v>
      </c>
      <c r="K443" s="286">
        <f t="shared" si="112"/>
        <v>0</v>
      </c>
      <c r="L443" s="286">
        <f t="shared" si="112"/>
        <v>0</v>
      </c>
      <c r="M443" s="286">
        <f t="shared" si="112"/>
        <v>0</v>
      </c>
      <c r="N443" s="286">
        <f t="shared" si="112"/>
        <v>0</v>
      </c>
      <c r="O443" s="286">
        <f t="shared" si="112"/>
        <v>0</v>
      </c>
      <c r="P443" s="286">
        <f t="shared" si="112"/>
        <v>0</v>
      </c>
      <c r="Q443" s="286">
        <f t="shared" si="112"/>
        <v>1</v>
      </c>
      <c r="R443" s="286">
        <f t="shared" si="112"/>
        <v>1</v>
      </c>
      <c r="S443" s="286">
        <f t="shared" si="112"/>
        <v>0</v>
      </c>
      <c r="T443" s="286">
        <f t="shared" si="112"/>
        <v>0</v>
      </c>
      <c r="U443" s="286">
        <f t="shared" si="112"/>
        <v>1</v>
      </c>
      <c r="V443" s="286">
        <f t="shared" si="112"/>
        <v>1</v>
      </c>
      <c r="W443" s="286">
        <f t="shared" si="112"/>
        <v>1</v>
      </c>
      <c r="X443" s="286">
        <f t="shared" si="112"/>
        <v>0</v>
      </c>
      <c r="Y443" s="286">
        <f t="shared" si="112"/>
        <v>3</v>
      </c>
      <c r="Z443" s="286">
        <f t="shared" si="112"/>
        <v>0</v>
      </c>
      <c r="AA443" s="286">
        <f t="shared" si="112"/>
        <v>0</v>
      </c>
      <c r="AB443" s="286">
        <f t="shared" si="112"/>
        <v>0</v>
      </c>
      <c r="AC443" s="286">
        <f t="shared" si="112"/>
        <v>0</v>
      </c>
      <c r="AD443" s="286">
        <f t="shared" si="112"/>
        <v>0</v>
      </c>
      <c r="AE443" s="287">
        <f t="shared" si="112"/>
        <v>0</v>
      </c>
      <c r="AF443" s="288" t="s">
        <v>0</v>
      </c>
      <c r="AG443" s="294">
        <v>17000</v>
      </c>
      <c r="AH443" s="266"/>
    </row>
    <row r="444" spans="1:34" ht="16.5" customHeight="1">
      <c r="A444" s="289"/>
      <c r="B444" s="312" t="s">
        <v>678</v>
      </c>
      <c r="C444" s="284" t="s">
        <v>158</v>
      </c>
      <c r="D444" s="285">
        <f>J444+K444+L444+M444+N444+O444+P444+Q444+R444+S444+T444+U444+V444+W444+X444+Y444+Z444+AA444+AB444+AC444+AD444+AE444</f>
        <v>13</v>
      </c>
      <c r="E444" s="324">
        <v>8</v>
      </c>
      <c r="F444" s="324">
        <v>0</v>
      </c>
      <c r="G444" s="324">
        <v>1</v>
      </c>
      <c r="H444" s="324">
        <v>0</v>
      </c>
      <c r="I444" s="324">
        <v>0</v>
      </c>
      <c r="J444" s="324">
        <f>SUM(E444:I444)</f>
        <v>9</v>
      </c>
      <c r="K444" s="324">
        <v>0</v>
      </c>
      <c r="L444" s="324">
        <v>0</v>
      </c>
      <c r="M444" s="324">
        <v>0</v>
      </c>
      <c r="N444" s="324">
        <v>0</v>
      </c>
      <c r="O444" s="324" t="s">
        <v>218</v>
      </c>
      <c r="P444" s="324" t="s">
        <v>218</v>
      </c>
      <c r="Q444" s="324">
        <v>1</v>
      </c>
      <c r="R444" s="324">
        <v>1</v>
      </c>
      <c r="S444" s="324">
        <v>0</v>
      </c>
      <c r="T444" s="324">
        <v>0</v>
      </c>
      <c r="U444" s="324">
        <v>1</v>
      </c>
      <c r="V444" s="324">
        <v>1</v>
      </c>
      <c r="W444" s="324">
        <v>0</v>
      </c>
      <c r="X444" s="324">
        <v>0</v>
      </c>
      <c r="Y444" s="324">
        <v>0</v>
      </c>
      <c r="Z444" s="324" t="s">
        <v>218</v>
      </c>
      <c r="AA444" s="324" t="s">
        <v>218</v>
      </c>
      <c r="AB444" s="324" t="s">
        <v>218</v>
      </c>
      <c r="AC444" s="324" t="s">
        <v>218</v>
      </c>
      <c r="AD444" s="324" t="s">
        <v>218</v>
      </c>
      <c r="AE444" s="324" t="s">
        <v>218</v>
      </c>
      <c r="AF444" s="288" t="s">
        <v>158</v>
      </c>
      <c r="AG444" s="281"/>
      <c r="AH444" s="266"/>
    </row>
    <row r="445" spans="1:34" ht="16.5" customHeight="1">
      <c r="A445" s="289"/>
      <c r="B445" s="290"/>
      <c r="C445" s="284" t="s">
        <v>159</v>
      </c>
      <c r="D445" s="285">
        <f>J445+K445+L445+M445+N445+O445+P445+Q445+R445+S445+T445+U445+V445+W445+X445+Y445+Z445+AA445+AB445+AC445+AD445+AE445</f>
        <v>11</v>
      </c>
      <c r="E445" s="324">
        <v>5</v>
      </c>
      <c r="F445" s="324">
        <v>1</v>
      </c>
      <c r="G445" s="324">
        <v>1</v>
      </c>
      <c r="H445" s="324">
        <v>0</v>
      </c>
      <c r="I445" s="324">
        <v>0</v>
      </c>
      <c r="J445" s="324">
        <f>SUM(E445:I445)</f>
        <v>7</v>
      </c>
      <c r="K445" s="324">
        <v>0</v>
      </c>
      <c r="L445" s="324">
        <v>0</v>
      </c>
      <c r="M445" s="324">
        <v>0</v>
      </c>
      <c r="N445" s="324">
        <v>0</v>
      </c>
      <c r="O445" s="324" t="s">
        <v>218</v>
      </c>
      <c r="P445" s="324" t="s">
        <v>218</v>
      </c>
      <c r="Q445" s="324" t="s">
        <v>218</v>
      </c>
      <c r="R445" s="324" t="s">
        <v>218</v>
      </c>
      <c r="S445" s="324" t="s">
        <v>218</v>
      </c>
      <c r="T445" s="324" t="s">
        <v>218</v>
      </c>
      <c r="U445" s="324" t="s">
        <v>218</v>
      </c>
      <c r="V445" s="324">
        <v>0</v>
      </c>
      <c r="W445" s="324">
        <v>1</v>
      </c>
      <c r="X445" s="324">
        <v>0</v>
      </c>
      <c r="Y445" s="324">
        <v>3</v>
      </c>
      <c r="Z445" s="324" t="s">
        <v>218</v>
      </c>
      <c r="AA445" s="324" t="s">
        <v>218</v>
      </c>
      <c r="AB445" s="324" t="s">
        <v>218</v>
      </c>
      <c r="AC445" s="324">
        <v>0</v>
      </c>
      <c r="AD445" s="324" t="s">
        <v>218</v>
      </c>
      <c r="AE445" s="324" t="s">
        <v>218</v>
      </c>
      <c r="AF445" s="288" t="s">
        <v>159</v>
      </c>
      <c r="AG445" s="281"/>
      <c r="AH445" s="266"/>
    </row>
    <row r="446" spans="1:34" ht="6.75" customHeight="1">
      <c r="A446" s="289"/>
      <c r="B446" s="290"/>
      <c r="C446" s="291"/>
      <c r="D446" s="285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86"/>
      <c r="AE446" s="287"/>
      <c r="AF446" s="288"/>
      <c r="AG446" s="281"/>
      <c r="AH446" s="266"/>
    </row>
    <row r="447" spans="1:34" ht="16.5" customHeight="1">
      <c r="A447" s="295">
        <v>17100</v>
      </c>
      <c r="B447" s="296" t="s">
        <v>823</v>
      </c>
      <c r="C447" s="284" t="s">
        <v>0</v>
      </c>
      <c r="D447" s="285">
        <f>J447+K447+L447+M447+N447+O447+P447+Q447+R447+S447+T447+U447+V447+W447+X447+Y447+Z447+AA447+AB447+AC447+AD447+AE447</f>
        <v>1</v>
      </c>
      <c r="E447" s="286">
        <f aca="true" t="shared" si="113" ref="E447:AE447">E448+E449</f>
        <v>1</v>
      </c>
      <c r="F447" s="286">
        <f t="shared" si="113"/>
        <v>0</v>
      </c>
      <c r="G447" s="286">
        <f t="shared" si="113"/>
        <v>0</v>
      </c>
      <c r="H447" s="286">
        <f t="shared" si="113"/>
        <v>0</v>
      </c>
      <c r="I447" s="286">
        <f t="shared" si="113"/>
        <v>0</v>
      </c>
      <c r="J447" s="286">
        <f t="shared" si="113"/>
        <v>1</v>
      </c>
      <c r="K447" s="286">
        <f t="shared" si="113"/>
        <v>0</v>
      </c>
      <c r="L447" s="286">
        <f t="shared" si="113"/>
        <v>0</v>
      </c>
      <c r="M447" s="286">
        <f t="shared" si="113"/>
        <v>0</v>
      </c>
      <c r="N447" s="286">
        <f t="shared" si="113"/>
        <v>0</v>
      </c>
      <c r="O447" s="286">
        <f t="shared" si="113"/>
        <v>0</v>
      </c>
      <c r="P447" s="286">
        <f t="shared" si="113"/>
        <v>0</v>
      </c>
      <c r="Q447" s="286">
        <f t="shared" si="113"/>
        <v>0</v>
      </c>
      <c r="R447" s="286">
        <f t="shared" si="113"/>
        <v>0</v>
      </c>
      <c r="S447" s="286">
        <f t="shared" si="113"/>
        <v>0</v>
      </c>
      <c r="T447" s="286">
        <f t="shared" si="113"/>
        <v>0</v>
      </c>
      <c r="U447" s="286">
        <f t="shared" si="113"/>
        <v>0</v>
      </c>
      <c r="V447" s="286">
        <f t="shared" si="113"/>
        <v>0</v>
      </c>
      <c r="W447" s="286">
        <f t="shared" si="113"/>
        <v>0</v>
      </c>
      <c r="X447" s="286">
        <f t="shared" si="113"/>
        <v>0</v>
      </c>
      <c r="Y447" s="286">
        <f t="shared" si="113"/>
        <v>0</v>
      </c>
      <c r="Z447" s="286">
        <f t="shared" si="113"/>
        <v>0</v>
      </c>
      <c r="AA447" s="286">
        <f t="shared" si="113"/>
        <v>0</v>
      </c>
      <c r="AB447" s="286">
        <f t="shared" si="113"/>
        <v>0</v>
      </c>
      <c r="AC447" s="286">
        <f t="shared" si="113"/>
        <v>0</v>
      </c>
      <c r="AD447" s="286">
        <f t="shared" si="113"/>
        <v>0</v>
      </c>
      <c r="AE447" s="287">
        <f t="shared" si="113"/>
        <v>0</v>
      </c>
      <c r="AF447" s="288" t="s">
        <v>0</v>
      </c>
      <c r="AG447" s="297">
        <v>17100</v>
      </c>
      <c r="AH447" s="266"/>
    </row>
    <row r="448" spans="1:34" ht="16.5" customHeight="1">
      <c r="A448" s="289"/>
      <c r="B448" s="290"/>
      <c r="C448" s="284" t="s">
        <v>158</v>
      </c>
      <c r="D448" s="285">
        <f>J448+K448+L448+M448+N448+O448+P448+Q448+R448+S448+T448+U448+V448+W448+X448+Y448+Z448+AA448+AB448+AC448+AD448+AE448</f>
        <v>1</v>
      </c>
      <c r="E448" s="324">
        <v>1</v>
      </c>
      <c r="F448" s="324">
        <v>0</v>
      </c>
      <c r="G448" s="324">
        <v>0</v>
      </c>
      <c r="H448" s="324">
        <v>0</v>
      </c>
      <c r="I448" s="324">
        <v>0</v>
      </c>
      <c r="J448" s="324">
        <f>SUM(E448:I448)</f>
        <v>1</v>
      </c>
      <c r="K448" s="324">
        <v>0</v>
      </c>
      <c r="L448" s="324">
        <v>0</v>
      </c>
      <c r="M448" s="324">
        <v>0</v>
      </c>
      <c r="N448" s="324">
        <v>0</v>
      </c>
      <c r="O448" s="324" t="s">
        <v>218</v>
      </c>
      <c r="P448" s="324" t="s">
        <v>218</v>
      </c>
      <c r="Q448" s="324" t="s">
        <v>218</v>
      </c>
      <c r="R448" s="324" t="s">
        <v>218</v>
      </c>
      <c r="S448" s="324" t="s">
        <v>218</v>
      </c>
      <c r="T448" s="324" t="s">
        <v>218</v>
      </c>
      <c r="U448" s="324" t="s">
        <v>218</v>
      </c>
      <c r="V448" s="324" t="s">
        <v>218</v>
      </c>
      <c r="W448" s="324" t="s">
        <v>218</v>
      </c>
      <c r="X448" s="324" t="s">
        <v>218</v>
      </c>
      <c r="Y448" s="324" t="s">
        <v>218</v>
      </c>
      <c r="Z448" s="324" t="s">
        <v>218</v>
      </c>
      <c r="AA448" s="324" t="s">
        <v>218</v>
      </c>
      <c r="AB448" s="324" t="s">
        <v>218</v>
      </c>
      <c r="AC448" s="324" t="s">
        <v>218</v>
      </c>
      <c r="AD448" s="324" t="s">
        <v>218</v>
      </c>
      <c r="AE448" s="324" t="s">
        <v>218</v>
      </c>
      <c r="AF448" s="288" t="s">
        <v>158</v>
      </c>
      <c r="AG448" s="281"/>
      <c r="AH448" s="266"/>
    </row>
    <row r="449" spans="1:34" ht="16.5" customHeight="1">
      <c r="A449" s="289"/>
      <c r="B449" s="290"/>
      <c r="C449" s="284" t="s">
        <v>159</v>
      </c>
      <c r="D449" s="285">
        <f>J449+K449+L449+M449+N449+O449+P449+Q449+R449+S449+T449+U449+V449+W449+X449+Y449+Z449+AA449+AB449+AC449+AD449+AE449</f>
        <v>0</v>
      </c>
      <c r="E449" s="324">
        <v>0</v>
      </c>
      <c r="F449" s="324">
        <v>0</v>
      </c>
      <c r="G449" s="324">
        <v>0</v>
      </c>
      <c r="H449" s="324">
        <v>0</v>
      </c>
      <c r="I449" s="324">
        <v>0</v>
      </c>
      <c r="J449" s="324">
        <f>SUM(E449:I449)</f>
        <v>0</v>
      </c>
      <c r="K449" s="324">
        <v>0</v>
      </c>
      <c r="L449" s="324">
        <v>0</v>
      </c>
      <c r="M449" s="324">
        <v>0</v>
      </c>
      <c r="N449" s="324">
        <v>0</v>
      </c>
      <c r="O449" s="324" t="s">
        <v>218</v>
      </c>
      <c r="P449" s="324" t="s">
        <v>218</v>
      </c>
      <c r="Q449" s="324" t="s">
        <v>218</v>
      </c>
      <c r="R449" s="324" t="s">
        <v>218</v>
      </c>
      <c r="S449" s="324" t="s">
        <v>218</v>
      </c>
      <c r="T449" s="324" t="s">
        <v>218</v>
      </c>
      <c r="U449" s="324" t="s">
        <v>218</v>
      </c>
      <c r="V449" s="324" t="s">
        <v>218</v>
      </c>
      <c r="W449" s="324" t="s">
        <v>218</v>
      </c>
      <c r="X449" s="324" t="s">
        <v>218</v>
      </c>
      <c r="Y449" s="324" t="s">
        <v>218</v>
      </c>
      <c r="Z449" s="324" t="s">
        <v>218</v>
      </c>
      <c r="AA449" s="324" t="s">
        <v>218</v>
      </c>
      <c r="AB449" s="324" t="s">
        <v>218</v>
      </c>
      <c r="AC449" s="324" t="s">
        <v>218</v>
      </c>
      <c r="AD449" s="324" t="s">
        <v>218</v>
      </c>
      <c r="AE449" s="324" t="s">
        <v>218</v>
      </c>
      <c r="AF449" s="288" t="s">
        <v>159</v>
      </c>
      <c r="AG449" s="281"/>
      <c r="AH449" s="266"/>
    </row>
    <row r="450" spans="1:34" ht="6.75" customHeight="1">
      <c r="A450" s="289"/>
      <c r="B450" s="290"/>
      <c r="C450" s="291"/>
      <c r="D450" s="285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86"/>
      <c r="AE450" s="287"/>
      <c r="AF450" s="288"/>
      <c r="AG450" s="281"/>
      <c r="AH450" s="266"/>
    </row>
    <row r="451" spans="1:34" ht="16.5" customHeight="1">
      <c r="A451" s="295">
        <v>17200</v>
      </c>
      <c r="B451" s="296" t="s">
        <v>824</v>
      </c>
      <c r="C451" s="284" t="s">
        <v>0</v>
      </c>
      <c r="D451" s="285">
        <f>J451+K451+L451+M451+N451+O451+P451+Q451+R451+S451+T451+U451+V451+W451+X451+Y451+Z451+AA451+AB451+AC451+AD451+AE451</f>
        <v>14</v>
      </c>
      <c r="E451" s="286">
        <f aca="true" t="shared" si="114" ref="E451:AE451">E452+E453</f>
        <v>4</v>
      </c>
      <c r="F451" s="286">
        <f t="shared" si="114"/>
        <v>1</v>
      </c>
      <c r="G451" s="286">
        <f t="shared" si="114"/>
        <v>2</v>
      </c>
      <c r="H451" s="286">
        <f t="shared" si="114"/>
        <v>0</v>
      </c>
      <c r="I451" s="286">
        <f t="shared" si="114"/>
        <v>0</v>
      </c>
      <c r="J451" s="286">
        <f t="shared" si="114"/>
        <v>7</v>
      </c>
      <c r="K451" s="286">
        <f t="shared" si="114"/>
        <v>0</v>
      </c>
      <c r="L451" s="286">
        <f t="shared" si="114"/>
        <v>0</v>
      </c>
      <c r="M451" s="286">
        <f t="shared" si="114"/>
        <v>0</v>
      </c>
      <c r="N451" s="286">
        <f t="shared" si="114"/>
        <v>0</v>
      </c>
      <c r="O451" s="286">
        <f t="shared" si="114"/>
        <v>0</v>
      </c>
      <c r="P451" s="286">
        <f t="shared" si="114"/>
        <v>0</v>
      </c>
      <c r="Q451" s="286">
        <f t="shared" si="114"/>
        <v>0</v>
      </c>
      <c r="R451" s="286">
        <f t="shared" si="114"/>
        <v>1</v>
      </c>
      <c r="S451" s="286">
        <f t="shared" si="114"/>
        <v>0</v>
      </c>
      <c r="T451" s="286">
        <f t="shared" si="114"/>
        <v>0</v>
      </c>
      <c r="U451" s="286">
        <f t="shared" si="114"/>
        <v>1</v>
      </c>
      <c r="V451" s="286">
        <f t="shared" si="114"/>
        <v>1</v>
      </c>
      <c r="W451" s="286">
        <f t="shared" si="114"/>
        <v>1</v>
      </c>
      <c r="X451" s="286">
        <f t="shared" si="114"/>
        <v>0</v>
      </c>
      <c r="Y451" s="286">
        <f t="shared" si="114"/>
        <v>3</v>
      </c>
      <c r="Z451" s="286">
        <f t="shared" si="114"/>
        <v>0</v>
      </c>
      <c r="AA451" s="286">
        <f t="shared" si="114"/>
        <v>0</v>
      </c>
      <c r="AB451" s="286">
        <f t="shared" si="114"/>
        <v>0</v>
      </c>
      <c r="AC451" s="286">
        <f t="shared" si="114"/>
        <v>0</v>
      </c>
      <c r="AD451" s="286">
        <f t="shared" si="114"/>
        <v>0</v>
      </c>
      <c r="AE451" s="287">
        <f t="shared" si="114"/>
        <v>0</v>
      </c>
      <c r="AF451" s="288" t="s">
        <v>0</v>
      </c>
      <c r="AG451" s="297">
        <v>17200</v>
      </c>
      <c r="AH451" s="266"/>
    </row>
    <row r="452" spans="1:34" ht="16.5" customHeight="1">
      <c r="A452" s="289"/>
      <c r="B452" s="290"/>
      <c r="C452" s="284" t="s">
        <v>158</v>
      </c>
      <c r="D452" s="285">
        <f>J452+K452+L452+M452+N452+O452+P452+Q452+R452+S452+T452+U452+V452+W452+X452+Y452+Z452+AA452+AB452+AC452+AD452+AE452</f>
        <v>7</v>
      </c>
      <c r="E452" s="324">
        <v>3</v>
      </c>
      <c r="F452" s="324">
        <v>0</v>
      </c>
      <c r="G452" s="324">
        <v>1</v>
      </c>
      <c r="H452" s="324">
        <v>0</v>
      </c>
      <c r="I452" s="324">
        <v>0</v>
      </c>
      <c r="J452" s="324">
        <f>SUM(E452:I452)</f>
        <v>4</v>
      </c>
      <c r="K452" s="324">
        <v>0</v>
      </c>
      <c r="L452" s="324">
        <v>0</v>
      </c>
      <c r="M452" s="324">
        <v>0</v>
      </c>
      <c r="N452" s="324">
        <v>0</v>
      </c>
      <c r="O452" s="324">
        <v>0</v>
      </c>
      <c r="P452" s="324" t="s">
        <v>218</v>
      </c>
      <c r="Q452" s="324" t="s">
        <v>218</v>
      </c>
      <c r="R452" s="324">
        <v>1</v>
      </c>
      <c r="S452" s="324">
        <v>0</v>
      </c>
      <c r="T452" s="324">
        <v>0</v>
      </c>
      <c r="U452" s="324">
        <v>1</v>
      </c>
      <c r="V452" s="324">
        <v>1</v>
      </c>
      <c r="W452" s="324">
        <v>0</v>
      </c>
      <c r="X452" s="324">
        <v>0</v>
      </c>
      <c r="Y452" s="324">
        <v>0</v>
      </c>
      <c r="Z452" s="324">
        <v>0</v>
      </c>
      <c r="AA452" s="324">
        <v>0</v>
      </c>
      <c r="AB452" s="324" t="s">
        <v>218</v>
      </c>
      <c r="AC452" s="324" t="s">
        <v>218</v>
      </c>
      <c r="AD452" s="324" t="s">
        <v>218</v>
      </c>
      <c r="AE452" s="324" t="s">
        <v>218</v>
      </c>
      <c r="AF452" s="288" t="s">
        <v>158</v>
      </c>
      <c r="AG452" s="281"/>
      <c r="AH452" s="266"/>
    </row>
    <row r="453" spans="1:34" ht="16.5" customHeight="1">
      <c r="A453" s="289"/>
      <c r="B453" s="290"/>
      <c r="C453" s="284" t="s">
        <v>159</v>
      </c>
      <c r="D453" s="285">
        <f>J453+K453+L453+M453+N453+O453+P453+Q453+R453+S453+T453+U453+V453+W453+X453+Y453+Z453+AA453+AB453+AC453+AD453+AE453</f>
        <v>7</v>
      </c>
      <c r="E453" s="324">
        <v>1</v>
      </c>
      <c r="F453" s="324">
        <v>1</v>
      </c>
      <c r="G453" s="324">
        <v>1</v>
      </c>
      <c r="H453" s="324">
        <v>0</v>
      </c>
      <c r="I453" s="324">
        <v>0</v>
      </c>
      <c r="J453" s="324">
        <f>SUM(E453:I453)</f>
        <v>3</v>
      </c>
      <c r="K453" s="324">
        <v>0</v>
      </c>
      <c r="L453" s="324">
        <v>0</v>
      </c>
      <c r="M453" s="324">
        <v>0</v>
      </c>
      <c r="N453" s="324">
        <v>0</v>
      </c>
      <c r="O453" s="324" t="s">
        <v>218</v>
      </c>
      <c r="P453" s="324" t="s">
        <v>218</v>
      </c>
      <c r="Q453" s="324" t="s">
        <v>218</v>
      </c>
      <c r="R453" s="324" t="s">
        <v>218</v>
      </c>
      <c r="S453" s="324" t="s">
        <v>218</v>
      </c>
      <c r="T453" s="324" t="s">
        <v>218</v>
      </c>
      <c r="U453" s="324" t="s">
        <v>218</v>
      </c>
      <c r="V453" s="324">
        <v>0</v>
      </c>
      <c r="W453" s="324">
        <v>1</v>
      </c>
      <c r="X453" s="324">
        <v>0</v>
      </c>
      <c r="Y453" s="324">
        <v>3</v>
      </c>
      <c r="Z453" s="324" t="s">
        <v>218</v>
      </c>
      <c r="AA453" s="324" t="s">
        <v>218</v>
      </c>
      <c r="AB453" s="324" t="s">
        <v>218</v>
      </c>
      <c r="AC453" s="324">
        <v>0</v>
      </c>
      <c r="AD453" s="324" t="s">
        <v>218</v>
      </c>
      <c r="AE453" s="324" t="s">
        <v>218</v>
      </c>
      <c r="AF453" s="288" t="s">
        <v>159</v>
      </c>
      <c r="AG453" s="281"/>
      <c r="AH453" s="266"/>
    </row>
    <row r="454" spans="1:34" ht="6.75" customHeight="1">
      <c r="A454" s="289"/>
      <c r="B454" s="290"/>
      <c r="C454" s="291"/>
      <c r="D454" s="285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86"/>
      <c r="AE454" s="287"/>
      <c r="AF454" s="288"/>
      <c r="AG454" s="281"/>
      <c r="AH454" s="266"/>
    </row>
    <row r="455" spans="1:34" ht="16.5" customHeight="1">
      <c r="A455" s="295">
        <v>17201</v>
      </c>
      <c r="B455" s="296" t="s">
        <v>825</v>
      </c>
      <c r="C455" s="284" t="s">
        <v>0</v>
      </c>
      <c r="D455" s="285">
        <f>J455+K455+L455+M455+N455+O455+P455+Q455+R455+S455+T455+U455+V455+W455+X455+Y455+Z455+AA455+AB455+AC455+AD455+AE455</f>
        <v>12</v>
      </c>
      <c r="E455" s="286">
        <f aca="true" t="shared" si="115" ref="E455:AE455">E456+E457</f>
        <v>4</v>
      </c>
      <c r="F455" s="286">
        <f t="shared" si="115"/>
        <v>0</v>
      </c>
      <c r="G455" s="286">
        <f t="shared" si="115"/>
        <v>2</v>
      </c>
      <c r="H455" s="286">
        <f t="shared" si="115"/>
        <v>0</v>
      </c>
      <c r="I455" s="286">
        <f t="shared" si="115"/>
        <v>0</v>
      </c>
      <c r="J455" s="286">
        <f t="shared" si="115"/>
        <v>6</v>
      </c>
      <c r="K455" s="286">
        <f t="shared" si="115"/>
        <v>0</v>
      </c>
      <c r="L455" s="286">
        <f t="shared" si="115"/>
        <v>0</v>
      </c>
      <c r="M455" s="286">
        <f t="shared" si="115"/>
        <v>0</v>
      </c>
      <c r="N455" s="286">
        <f t="shared" si="115"/>
        <v>0</v>
      </c>
      <c r="O455" s="286">
        <f t="shared" si="115"/>
        <v>0</v>
      </c>
      <c r="P455" s="286">
        <f t="shared" si="115"/>
        <v>0</v>
      </c>
      <c r="Q455" s="286">
        <f t="shared" si="115"/>
        <v>0</v>
      </c>
      <c r="R455" s="286">
        <f t="shared" si="115"/>
        <v>1</v>
      </c>
      <c r="S455" s="286">
        <f t="shared" si="115"/>
        <v>0</v>
      </c>
      <c r="T455" s="286">
        <f t="shared" si="115"/>
        <v>0</v>
      </c>
      <c r="U455" s="286">
        <f t="shared" si="115"/>
        <v>0</v>
      </c>
      <c r="V455" s="286">
        <f t="shared" si="115"/>
        <v>1</v>
      </c>
      <c r="W455" s="286">
        <f t="shared" si="115"/>
        <v>1</v>
      </c>
      <c r="X455" s="286">
        <f t="shared" si="115"/>
        <v>0</v>
      </c>
      <c r="Y455" s="286">
        <f t="shared" si="115"/>
        <v>3</v>
      </c>
      <c r="Z455" s="286">
        <f t="shared" si="115"/>
        <v>0</v>
      </c>
      <c r="AA455" s="286">
        <f t="shared" si="115"/>
        <v>0</v>
      </c>
      <c r="AB455" s="286">
        <f t="shared" si="115"/>
        <v>0</v>
      </c>
      <c r="AC455" s="286">
        <f t="shared" si="115"/>
        <v>0</v>
      </c>
      <c r="AD455" s="286">
        <f t="shared" si="115"/>
        <v>0</v>
      </c>
      <c r="AE455" s="287">
        <f t="shared" si="115"/>
        <v>0</v>
      </c>
      <c r="AF455" s="288" t="s">
        <v>0</v>
      </c>
      <c r="AG455" s="297">
        <v>17201</v>
      </c>
      <c r="AH455" s="266"/>
    </row>
    <row r="456" spans="1:34" ht="16.5" customHeight="1">
      <c r="A456" s="289"/>
      <c r="B456" s="290"/>
      <c r="C456" s="284" t="s">
        <v>158</v>
      </c>
      <c r="D456" s="285">
        <f>J456+K456+L456+M456+N456+O456+P456+Q456+R456+S456+T456+U456+V456+W456+X456+Y456+Z456+AA456+AB456+AC456+AD456+AE456</f>
        <v>6</v>
      </c>
      <c r="E456" s="324">
        <v>3</v>
      </c>
      <c r="F456" s="324">
        <v>0</v>
      </c>
      <c r="G456" s="324">
        <v>1</v>
      </c>
      <c r="H456" s="324">
        <v>0</v>
      </c>
      <c r="I456" s="324">
        <v>0</v>
      </c>
      <c r="J456" s="324">
        <f>SUM(E456:I456)</f>
        <v>4</v>
      </c>
      <c r="K456" s="324">
        <v>0</v>
      </c>
      <c r="L456" s="324">
        <v>0</v>
      </c>
      <c r="M456" s="324">
        <v>0</v>
      </c>
      <c r="N456" s="324">
        <v>0</v>
      </c>
      <c r="O456" s="324" t="s">
        <v>218</v>
      </c>
      <c r="P456" s="324" t="s">
        <v>218</v>
      </c>
      <c r="Q456" s="324" t="s">
        <v>218</v>
      </c>
      <c r="R456" s="324">
        <v>1</v>
      </c>
      <c r="S456" s="324" t="s">
        <v>218</v>
      </c>
      <c r="T456" s="324" t="s">
        <v>218</v>
      </c>
      <c r="U456" s="324" t="s">
        <v>218</v>
      </c>
      <c r="V456" s="324">
        <v>1</v>
      </c>
      <c r="W456" s="324" t="s">
        <v>218</v>
      </c>
      <c r="X456" s="324" t="s">
        <v>218</v>
      </c>
      <c r="Y456" s="324" t="s">
        <v>218</v>
      </c>
      <c r="Z456" s="324" t="s">
        <v>218</v>
      </c>
      <c r="AA456" s="324" t="s">
        <v>218</v>
      </c>
      <c r="AB456" s="324" t="s">
        <v>218</v>
      </c>
      <c r="AC456" s="324" t="s">
        <v>218</v>
      </c>
      <c r="AD456" s="324" t="s">
        <v>218</v>
      </c>
      <c r="AE456" s="324" t="s">
        <v>218</v>
      </c>
      <c r="AF456" s="288" t="s">
        <v>158</v>
      </c>
      <c r="AG456" s="281"/>
      <c r="AH456" s="266"/>
    </row>
    <row r="457" spans="1:34" ht="16.5" customHeight="1">
      <c r="A457" s="289"/>
      <c r="B457" s="290"/>
      <c r="C457" s="284" t="s">
        <v>159</v>
      </c>
      <c r="D457" s="285">
        <f>J457+K457+L457+M457+N457+O457+P457+Q457+R457+S457+T457+U457+V457+W457+X457+Y457+Z457+AA457+AB457+AC457+AD457+AE457</f>
        <v>6</v>
      </c>
      <c r="E457" s="324">
        <v>1</v>
      </c>
      <c r="F457" s="324">
        <v>0</v>
      </c>
      <c r="G457" s="324">
        <v>1</v>
      </c>
      <c r="H457" s="324">
        <v>0</v>
      </c>
      <c r="I457" s="324">
        <v>0</v>
      </c>
      <c r="J457" s="324">
        <f>SUM(E457:I457)</f>
        <v>2</v>
      </c>
      <c r="K457" s="324">
        <v>0</v>
      </c>
      <c r="L457" s="324">
        <v>0</v>
      </c>
      <c r="M457" s="324">
        <v>0</v>
      </c>
      <c r="N457" s="324">
        <v>0</v>
      </c>
      <c r="O457" s="324" t="s">
        <v>218</v>
      </c>
      <c r="P457" s="324" t="s">
        <v>218</v>
      </c>
      <c r="Q457" s="324" t="s">
        <v>218</v>
      </c>
      <c r="R457" s="324" t="s">
        <v>218</v>
      </c>
      <c r="S457" s="324" t="s">
        <v>218</v>
      </c>
      <c r="T457" s="324" t="s">
        <v>218</v>
      </c>
      <c r="U457" s="324" t="s">
        <v>218</v>
      </c>
      <c r="V457" s="324">
        <v>0</v>
      </c>
      <c r="W457" s="324">
        <v>1</v>
      </c>
      <c r="X457" s="324">
        <v>0</v>
      </c>
      <c r="Y457" s="324">
        <v>3</v>
      </c>
      <c r="Z457" s="324" t="s">
        <v>218</v>
      </c>
      <c r="AA457" s="324" t="s">
        <v>218</v>
      </c>
      <c r="AB457" s="324" t="s">
        <v>218</v>
      </c>
      <c r="AC457" s="324" t="s">
        <v>218</v>
      </c>
      <c r="AD457" s="324" t="s">
        <v>218</v>
      </c>
      <c r="AE457" s="324" t="s">
        <v>218</v>
      </c>
      <c r="AF457" s="288" t="s">
        <v>159</v>
      </c>
      <c r="AG457" s="281"/>
      <c r="AH457" s="266"/>
    </row>
    <row r="458" spans="1:34" ht="6.75" customHeight="1">
      <c r="A458" s="289"/>
      <c r="B458" s="290"/>
      <c r="C458" s="291"/>
      <c r="D458" s="285"/>
      <c r="E458" s="286"/>
      <c r="F458" s="286"/>
      <c r="G458" s="286"/>
      <c r="H458" s="286"/>
      <c r="I458" s="286"/>
      <c r="J458" s="286"/>
      <c r="K458" s="286"/>
      <c r="L458" s="286"/>
      <c r="M458" s="286"/>
      <c r="N458" s="286"/>
      <c r="O458" s="286"/>
      <c r="P458" s="286"/>
      <c r="Q458" s="286"/>
      <c r="R458" s="286"/>
      <c r="S458" s="286">
        <v>0</v>
      </c>
      <c r="T458" s="28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86"/>
      <c r="AE458" s="287"/>
      <c r="AF458" s="288"/>
      <c r="AG458" s="281"/>
      <c r="AH458" s="266"/>
    </row>
    <row r="459" spans="1:34" ht="16.5" customHeight="1">
      <c r="A459" s="295">
        <v>17202</v>
      </c>
      <c r="B459" s="296" t="s">
        <v>679</v>
      </c>
      <c r="C459" s="284" t="s">
        <v>0</v>
      </c>
      <c r="D459" s="285">
        <f>J459+K459+L459+M459+N459+O459+P459+Q459+R459+S459+T459+U459+V459+W459+X459+Y459+Z459+AA459+AB459+AC459+AD459+AE459</f>
        <v>2</v>
      </c>
      <c r="E459" s="286">
        <f aca="true" t="shared" si="116" ref="E459:AE459">E460+E461</f>
        <v>0</v>
      </c>
      <c r="F459" s="286">
        <f t="shared" si="116"/>
        <v>1</v>
      </c>
      <c r="G459" s="286">
        <f t="shared" si="116"/>
        <v>0</v>
      </c>
      <c r="H459" s="286">
        <f t="shared" si="116"/>
        <v>0</v>
      </c>
      <c r="I459" s="286">
        <f t="shared" si="116"/>
        <v>0</v>
      </c>
      <c r="J459" s="286">
        <f t="shared" si="116"/>
        <v>1</v>
      </c>
      <c r="K459" s="286">
        <f t="shared" si="116"/>
        <v>0</v>
      </c>
      <c r="L459" s="286">
        <f t="shared" si="116"/>
        <v>0</v>
      </c>
      <c r="M459" s="286">
        <f t="shared" si="116"/>
        <v>0</v>
      </c>
      <c r="N459" s="286">
        <f t="shared" si="116"/>
        <v>0</v>
      </c>
      <c r="O459" s="286">
        <f t="shared" si="116"/>
        <v>0</v>
      </c>
      <c r="P459" s="286">
        <f t="shared" si="116"/>
        <v>0</v>
      </c>
      <c r="Q459" s="286">
        <f t="shared" si="116"/>
        <v>0</v>
      </c>
      <c r="R459" s="286">
        <f t="shared" si="116"/>
        <v>0</v>
      </c>
      <c r="S459" s="286">
        <f t="shared" si="116"/>
        <v>0</v>
      </c>
      <c r="T459" s="286">
        <f t="shared" si="116"/>
        <v>0</v>
      </c>
      <c r="U459" s="286">
        <f t="shared" si="116"/>
        <v>1</v>
      </c>
      <c r="V459" s="286">
        <f t="shared" si="116"/>
        <v>0</v>
      </c>
      <c r="W459" s="286">
        <f t="shared" si="116"/>
        <v>0</v>
      </c>
      <c r="X459" s="286">
        <f t="shared" si="116"/>
        <v>0</v>
      </c>
      <c r="Y459" s="286">
        <f t="shared" si="116"/>
        <v>0</v>
      </c>
      <c r="Z459" s="286">
        <f t="shared" si="116"/>
        <v>0</v>
      </c>
      <c r="AA459" s="286">
        <f t="shared" si="116"/>
        <v>0</v>
      </c>
      <c r="AB459" s="286">
        <f t="shared" si="116"/>
        <v>0</v>
      </c>
      <c r="AC459" s="286">
        <f t="shared" si="116"/>
        <v>0</v>
      </c>
      <c r="AD459" s="286">
        <f t="shared" si="116"/>
        <v>0</v>
      </c>
      <c r="AE459" s="287">
        <f t="shared" si="116"/>
        <v>0</v>
      </c>
      <c r="AF459" s="288" t="s">
        <v>0</v>
      </c>
      <c r="AG459" s="297">
        <v>17202</v>
      </c>
      <c r="AH459" s="266"/>
    </row>
    <row r="460" spans="1:34" ht="16.5" customHeight="1">
      <c r="A460" s="289"/>
      <c r="B460" s="290"/>
      <c r="C460" s="284" t="s">
        <v>158</v>
      </c>
      <c r="D460" s="285">
        <f>J460+K460+L460+M460+N460+O460+P460+Q460+R460+S460+T460+U460+V460+W460+X460+Y460+Z460+AA460+AB460+AC460+AD460+AE460</f>
        <v>1</v>
      </c>
      <c r="E460" s="324">
        <v>0</v>
      </c>
      <c r="F460" s="324" t="s">
        <v>218</v>
      </c>
      <c r="G460" s="324" t="s">
        <v>218</v>
      </c>
      <c r="H460" s="324" t="s">
        <v>218</v>
      </c>
      <c r="I460" s="324" t="s">
        <v>218</v>
      </c>
      <c r="J460" s="324">
        <f>SUM(E460:I460)</f>
        <v>0</v>
      </c>
      <c r="K460" s="324" t="s">
        <v>218</v>
      </c>
      <c r="L460" s="324" t="s">
        <v>218</v>
      </c>
      <c r="M460" s="324" t="s">
        <v>218</v>
      </c>
      <c r="N460" s="324" t="s">
        <v>218</v>
      </c>
      <c r="O460" s="324" t="s">
        <v>218</v>
      </c>
      <c r="P460" s="324" t="s">
        <v>218</v>
      </c>
      <c r="Q460" s="324" t="s">
        <v>218</v>
      </c>
      <c r="R460" s="324" t="s">
        <v>218</v>
      </c>
      <c r="S460" s="324" t="s">
        <v>218</v>
      </c>
      <c r="T460" s="324" t="s">
        <v>218</v>
      </c>
      <c r="U460" s="324">
        <v>1</v>
      </c>
      <c r="V460" s="324" t="s">
        <v>218</v>
      </c>
      <c r="W460" s="324" t="s">
        <v>218</v>
      </c>
      <c r="X460" s="324" t="s">
        <v>218</v>
      </c>
      <c r="Y460" s="324">
        <v>0</v>
      </c>
      <c r="Z460" s="324" t="s">
        <v>218</v>
      </c>
      <c r="AA460" s="324" t="s">
        <v>218</v>
      </c>
      <c r="AB460" s="324" t="s">
        <v>218</v>
      </c>
      <c r="AC460" s="324" t="s">
        <v>218</v>
      </c>
      <c r="AD460" s="324" t="s">
        <v>218</v>
      </c>
      <c r="AE460" s="324" t="s">
        <v>218</v>
      </c>
      <c r="AF460" s="288" t="s">
        <v>158</v>
      </c>
      <c r="AG460" s="281"/>
      <c r="AH460" s="266"/>
    </row>
    <row r="461" spans="1:34" ht="16.5" customHeight="1">
      <c r="A461" s="289"/>
      <c r="B461" s="290"/>
      <c r="C461" s="284" t="s">
        <v>159</v>
      </c>
      <c r="D461" s="285">
        <f>J461+K461+L461+M461+N461+O461+P461+Q461+R461+S461+T461+U461+V461+W461+X461+Y461+Z461+AA461+AB461+AC461+AD461+AE461</f>
        <v>1</v>
      </c>
      <c r="E461" s="324" t="s">
        <v>218</v>
      </c>
      <c r="F461" s="324">
        <v>1</v>
      </c>
      <c r="G461" s="324" t="s">
        <v>218</v>
      </c>
      <c r="H461" s="324" t="s">
        <v>218</v>
      </c>
      <c r="I461" s="324" t="s">
        <v>218</v>
      </c>
      <c r="J461" s="324">
        <f>SUM(E461:I461)</f>
        <v>1</v>
      </c>
      <c r="K461" s="324" t="s">
        <v>218</v>
      </c>
      <c r="L461" s="324" t="s">
        <v>218</v>
      </c>
      <c r="M461" s="324" t="s">
        <v>218</v>
      </c>
      <c r="N461" s="324" t="s">
        <v>218</v>
      </c>
      <c r="O461" s="324" t="s">
        <v>218</v>
      </c>
      <c r="P461" s="324" t="s">
        <v>218</v>
      </c>
      <c r="Q461" s="324" t="s">
        <v>218</v>
      </c>
      <c r="R461" s="324" t="s">
        <v>218</v>
      </c>
      <c r="S461" s="324" t="s">
        <v>218</v>
      </c>
      <c r="T461" s="324" t="s">
        <v>218</v>
      </c>
      <c r="U461" s="324" t="s">
        <v>218</v>
      </c>
      <c r="V461" s="324" t="s">
        <v>218</v>
      </c>
      <c r="W461" s="324" t="s">
        <v>218</v>
      </c>
      <c r="X461" s="324" t="s">
        <v>218</v>
      </c>
      <c r="Y461" s="324" t="s">
        <v>218</v>
      </c>
      <c r="Z461" s="324" t="s">
        <v>218</v>
      </c>
      <c r="AA461" s="324" t="s">
        <v>218</v>
      </c>
      <c r="AB461" s="324" t="s">
        <v>218</v>
      </c>
      <c r="AC461" s="324">
        <v>0</v>
      </c>
      <c r="AD461" s="324" t="s">
        <v>218</v>
      </c>
      <c r="AE461" s="324" t="s">
        <v>218</v>
      </c>
      <c r="AF461" s="288" t="s">
        <v>159</v>
      </c>
      <c r="AG461" s="281"/>
      <c r="AH461" s="266"/>
    </row>
    <row r="462" spans="1:34" ht="6.75" customHeight="1">
      <c r="A462" s="289"/>
      <c r="B462" s="290"/>
      <c r="C462" s="291"/>
      <c r="D462" s="285"/>
      <c r="E462" s="286"/>
      <c r="F462" s="286"/>
      <c r="G462" s="286"/>
      <c r="H462" s="286"/>
      <c r="I462" s="286"/>
      <c r="J462" s="286"/>
      <c r="K462" s="286"/>
      <c r="L462" s="286"/>
      <c r="M462" s="286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86"/>
      <c r="AE462" s="287"/>
      <c r="AF462" s="288"/>
      <c r="AG462" s="281"/>
      <c r="AH462" s="266"/>
    </row>
    <row r="463" spans="1:34" ht="16.5" customHeight="1">
      <c r="A463" s="295">
        <v>17300</v>
      </c>
      <c r="B463" s="296" t="s">
        <v>826</v>
      </c>
      <c r="C463" s="284" t="s">
        <v>0</v>
      </c>
      <c r="D463" s="285">
        <f>J463+K463+L463+M463+N463+O463+P463+Q463+R463+S463+T463+U463+V463+W463+X463+Y463+Z463+AA463+AB463+AC463+AD463+AE463</f>
        <v>0</v>
      </c>
      <c r="E463" s="286">
        <f aca="true" t="shared" si="117" ref="E463:AE463">E464+E465</f>
        <v>0</v>
      </c>
      <c r="F463" s="286">
        <f t="shared" si="117"/>
        <v>0</v>
      </c>
      <c r="G463" s="286">
        <f t="shared" si="117"/>
        <v>0</v>
      </c>
      <c r="H463" s="286">
        <f t="shared" si="117"/>
        <v>0</v>
      </c>
      <c r="I463" s="286">
        <f t="shared" si="117"/>
        <v>0</v>
      </c>
      <c r="J463" s="286">
        <f t="shared" si="117"/>
        <v>0</v>
      </c>
      <c r="K463" s="286">
        <f t="shared" si="117"/>
        <v>0</v>
      </c>
      <c r="L463" s="286">
        <f t="shared" si="117"/>
        <v>0</v>
      </c>
      <c r="M463" s="286">
        <f t="shared" si="117"/>
        <v>0</v>
      </c>
      <c r="N463" s="286">
        <f t="shared" si="117"/>
        <v>0</v>
      </c>
      <c r="O463" s="286">
        <f t="shared" si="117"/>
        <v>0</v>
      </c>
      <c r="P463" s="286">
        <f t="shared" si="117"/>
        <v>0</v>
      </c>
      <c r="Q463" s="286">
        <f t="shared" si="117"/>
        <v>0</v>
      </c>
      <c r="R463" s="286">
        <f t="shared" si="117"/>
        <v>0</v>
      </c>
      <c r="S463" s="286">
        <f t="shared" si="117"/>
        <v>0</v>
      </c>
      <c r="T463" s="286">
        <f t="shared" si="117"/>
        <v>0</v>
      </c>
      <c r="U463" s="286">
        <f t="shared" si="117"/>
        <v>0</v>
      </c>
      <c r="V463" s="286">
        <f t="shared" si="117"/>
        <v>0</v>
      </c>
      <c r="W463" s="286">
        <f t="shared" si="117"/>
        <v>0</v>
      </c>
      <c r="X463" s="286">
        <f t="shared" si="117"/>
        <v>0</v>
      </c>
      <c r="Y463" s="286">
        <f t="shared" si="117"/>
        <v>0</v>
      </c>
      <c r="Z463" s="286">
        <f t="shared" si="117"/>
        <v>0</v>
      </c>
      <c r="AA463" s="286">
        <f t="shared" si="117"/>
        <v>0</v>
      </c>
      <c r="AB463" s="286">
        <f t="shared" si="117"/>
        <v>0</v>
      </c>
      <c r="AC463" s="286">
        <f t="shared" si="117"/>
        <v>0</v>
      </c>
      <c r="AD463" s="286">
        <f t="shared" si="117"/>
        <v>0</v>
      </c>
      <c r="AE463" s="287">
        <f t="shared" si="117"/>
        <v>0</v>
      </c>
      <c r="AF463" s="288" t="s">
        <v>0</v>
      </c>
      <c r="AG463" s="297">
        <v>17300</v>
      </c>
      <c r="AH463" s="266"/>
    </row>
    <row r="464" spans="1:34" ht="16.5" customHeight="1">
      <c r="A464" s="289"/>
      <c r="B464" s="290"/>
      <c r="C464" s="284" t="s">
        <v>158</v>
      </c>
      <c r="D464" s="285">
        <f>J464+K464+L464+M464+N464+O464+P464+Q464+R464+S464+T464+U464+V464+W464+X464+Y464+Z464+AA464+AB464+AC464+AD464+AE464</f>
        <v>0</v>
      </c>
      <c r="E464" s="324" t="s">
        <v>218</v>
      </c>
      <c r="F464" s="324" t="s">
        <v>218</v>
      </c>
      <c r="G464" s="324" t="s">
        <v>218</v>
      </c>
      <c r="H464" s="324" t="s">
        <v>218</v>
      </c>
      <c r="I464" s="324" t="s">
        <v>218</v>
      </c>
      <c r="J464" s="324">
        <f>SUM(E464:I464)</f>
        <v>0</v>
      </c>
      <c r="K464" s="324" t="s">
        <v>218</v>
      </c>
      <c r="L464" s="324" t="s">
        <v>218</v>
      </c>
      <c r="M464" s="324" t="s">
        <v>218</v>
      </c>
      <c r="N464" s="324" t="s">
        <v>218</v>
      </c>
      <c r="O464" s="324" t="s">
        <v>218</v>
      </c>
      <c r="P464" s="324" t="s">
        <v>218</v>
      </c>
      <c r="Q464" s="324" t="s">
        <v>218</v>
      </c>
      <c r="R464" s="324" t="s">
        <v>218</v>
      </c>
      <c r="S464" s="324" t="s">
        <v>218</v>
      </c>
      <c r="T464" s="324" t="s">
        <v>218</v>
      </c>
      <c r="U464" s="324" t="s">
        <v>218</v>
      </c>
      <c r="V464" s="324" t="s">
        <v>218</v>
      </c>
      <c r="W464" s="324" t="s">
        <v>218</v>
      </c>
      <c r="X464" s="324" t="s">
        <v>218</v>
      </c>
      <c r="Y464" s="324" t="s">
        <v>218</v>
      </c>
      <c r="Z464" s="324" t="s">
        <v>218</v>
      </c>
      <c r="AA464" s="324" t="s">
        <v>218</v>
      </c>
      <c r="AB464" s="324" t="s">
        <v>218</v>
      </c>
      <c r="AC464" s="324" t="s">
        <v>218</v>
      </c>
      <c r="AD464" s="324" t="s">
        <v>218</v>
      </c>
      <c r="AE464" s="324" t="s">
        <v>218</v>
      </c>
      <c r="AF464" s="288" t="s">
        <v>158</v>
      </c>
      <c r="AG464" s="281"/>
      <c r="AH464" s="266"/>
    </row>
    <row r="465" spans="1:34" ht="16.5" customHeight="1">
      <c r="A465" s="289"/>
      <c r="B465" s="290"/>
      <c r="C465" s="284" t="s">
        <v>159</v>
      </c>
      <c r="D465" s="285">
        <f>J465+K465+L465+M465+N465+O465+P465+Q465+R465+S465+T465+U465+V465+W465+X465+Y465+Z465+AA465+AB465+AC465+AD465+AE465</f>
        <v>0</v>
      </c>
      <c r="E465" s="324" t="s">
        <v>218</v>
      </c>
      <c r="F465" s="324" t="s">
        <v>218</v>
      </c>
      <c r="G465" s="324" t="s">
        <v>218</v>
      </c>
      <c r="H465" s="324" t="s">
        <v>218</v>
      </c>
      <c r="I465" s="324" t="s">
        <v>218</v>
      </c>
      <c r="J465" s="324">
        <f>SUM(E465:I465)</f>
        <v>0</v>
      </c>
      <c r="K465" s="324" t="s">
        <v>218</v>
      </c>
      <c r="L465" s="324" t="s">
        <v>218</v>
      </c>
      <c r="M465" s="324" t="s">
        <v>218</v>
      </c>
      <c r="N465" s="324" t="s">
        <v>218</v>
      </c>
      <c r="O465" s="324" t="s">
        <v>218</v>
      </c>
      <c r="P465" s="324" t="s">
        <v>218</v>
      </c>
      <c r="Q465" s="324" t="s">
        <v>218</v>
      </c>
      <c r="R465" s="324" t="s">
        <v>218</v>
      </c>
      <c r="S465" s="324" t="s">
        <v>218</v>
      </c>
      <c r="T465" s="324" t="s">
        <v>218</v>
      </c>
      <c r="U465" s="324" t="s">
        <v>218</v>
      </c>
      <c r="V465" s="324">
        <v>0</v>
      </c>
      <c r="W465" s="324" t="s">
        <v>218</v>
      </c>
      <c r="X465" s="324" t="s">
        <v>218</v>
      </c>
      <c r="Y465" s="324" t="s">
        <v>218</v>
      </c>
      <c r="Z465" s="324" t="s">
        <v>218</v>
      </c>
      <c r="AA465" s="324" t="s">
        <v>218</v>
      </c>
      <c r="AB465" s="324" t="s">
        <v>218</v>
      </c>
      <c r="AC465" s="324" t="s">
        <v>218</v>
      </c>
      <c r="AD465" s="324" t="s">
        <v>218</v>
      </c>
      <c r="AE465" s="324" t="s">
        <v>218</v>
      </c>
      <c r="AF465" s="288" t="s">
        <v>159</v>
      </c>
      <c r="AG465" s="281"/>
      <c r="AH465" s="266"/>
    </row>
    <row r="466" spans="1:34" ht="6.75" customHeight="1">
      <c r="A466" s="289"/>
      <c r="B466" s="290"/>
      <c r="C466" s="291"/>
      <c r="D466" s="285"/>
      <c r="E466" s="286"/>
      <c r="F466" s="286"/>
      <c r="G466" s="286"/>
      <c r="H466" s="286"/>
      <c r="I466" s="286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86"/>
      <c r="AE466" s="287"/>
      <c r="AF466" s="288"/>
      <c r="AG466" s="281"/>
      <c r="AH466" s="266"/>
    </row>
    <row r="467" spans="1:34" ht="16.5" customHeight="1">
      <c r="A467" s="295">
        <v>17400</v>
      </c>
      <c r="B467" s="296" t="s">
        <v>519</v>
      </c>
      <c r="C467" s="284" t="s">
        <v>0</v>
      </c>
      <c r="D467" s="285">
        <f>J467+K467+L467+M467+N467+O467+P467+Q467+R467+S467+T467+U467+V467+W467+X467+Y467+Z467+AA467+AB467+AC467+AD467+AE467</f>
        <v>5</v>
      </c>
      <c r="E467" s="286">
        <f aca="true" t="shared" si="118" ref="E467:AE467">E468+E469</f>
        <v>4</v>
      </c>
      <c r="F467" s="286">
        <f t="shared" si="118"/>
        <v>0</v>
      </c>
      <c r="G467" s="286">
        <f t="shared" si="118"/>
        <v>0</v>
      </c>
      <c r="H467" s="286">
        <f t="shared" si="118"/>
        <v>0</v>
      </c>
      <c r="I467" s="286">
        <f t="shared" si="118"/>
        <v>0</v>
      </c>
      <c r="J467" s="286">
        <f t="shared" si="118"/>
        <v>4</v>
      </c>
      <c r="K467" s="286">
        <f t="shared" si="118"/>
        <v>0</v>
      </c>
      <c r="L467" s="286">
        <f t="shared" si="118"/>
        <v>0</v>
      </c>
      <c r="M467" s="286">
        <f t="shared" si="118"/>
        <v>0</v>
      </c>
      <c r="N467" s="286">
        <f t="shared" si="118"/>
        <v>0</v>
      </c>
      <c r="O467" s="286">
        <f t="shared" si="118"/>
        <v>0</v>
      </c>
      <c r="P467" s="286">
        <f t="shared" si="118"/>
        <v>0</v>
      </c>
      <c r="Q467" s="286">
        <f t="shared" si="118"/>
        <v>1</v>
      </c>
      <c r="R467" s="286">
        <f t="shared" si="118"/>
        <v>0</v>
      </c>
      <c r="S467" s="286">
        <f t="shared" si="118"/>
        <v>0</v>
      </c>
      <c r="T467" s="286">
        <f t="shared" si="118"/>
        <v>0</v>
      </c>
      <c r="U467" s="286">
        <f t="shared" si="118"/>
        <v>0</v>
      </c>
      <c r="V467" s="286">
        <f t="shared" si="118"/>
        <v>0</v>
      </c>
      <c r="W467" s="286">
        <f t="shared" si="118"/>
        <v>0</v>
      </c>
      <c r="X467" s="286">
        <f t="shared" si="118"/>
        <v>0</v>
      </c>
      <c r="Y467" s="286">
        <f t="shared" si="118"/>
        <v>0</v>
      </c>
      <c r="Z467" s="286">
        <f t="shared" si="118"/>
        <v>0</v>
      </c>
      <c r="AA467" s="286">
        <f t="shared" si="118"/>
        <v>0</v>
      </c>
      <c r="AB467" s="286">
        <f t="shared" si="118"/>
        <v>0</v>
      </c>
      <c r="AC467" s="286">
        <f t="shared" si="118"/>
        <v>0</v>
      </c>
      <c r="AD467" s="286">
        <f t="shared" si="118"/>
        <v>0</v>
      </c>
      <c r="AE467" s="287">
        <f t="shared" si="118"/>
        <v>0</v>
      </c>
      <c r="AF467" s="288" t="s">
        <v>0</v>
      </c>
      <c r="AG467" s="297">
        <v>17400</v>
      </c>
      <c r="AH467" s="266"/>
    </row>
    <row r="468" spans="1:34" ht="16.5" customHeight="1">
      <c r="A468" s="289"/>
      <c r="B468" s="290"/>
      <c r="C468" s="284" t="s">
        <v>158</v>
      </c>
      <c r="D468" s="285">
        <f>J468+K468+L468+M468+N468+O468+P468+Q468+R468+S468+T468+U468+V468+W468+X468+Y468+Z468+AA468+AB468+AC468+AD468+AE468</f>
        <v>3</v>
      </c>
      <c r="E468" s="324">
        <v>2</v>
      </c>
      <c r="F468" s="324">
        <v>0</v>
      </c>
      <c r="G468" s="324">
        <v>0</v>
      </c>
      <c r="H468" s="324">
        <v>0</v>
      </c>
      <c r="I468" s="324">
        <v>0</v>
      </c>
      <c r="J468" s="324">
        <f>SUM(E468:I468)</f>
        <v>2</v>
      </c>
      <c r="K468" s="324" t="s">
        <v>218</v>
      </c>
      <c r="L468" s="324" t="s">
        <v>218</v>
      </c>
      <c r="M468" s="324" t="s">
        <v>218</v>
      </c>
      <c r="N468" s="324" t="s">
        <v>218</v>
      </c>
      <c r="O468" s="324" t="s">
        <v>218</v>
      </c>
      <c r="P468" s="324" t="s">
        <v>218</v>
      </c>
      <c r="Q468" s="324">
        <v>1</v>
      </c>
      <c r="R468" s="324">
        <v>0</v>
      </c>
      <c r="S468" s="324" t="s">
        <v>218</v>
      </c>
      <c r="T468" s="324" t="s">
        <v>218</v>
      </c>
      <c r="U468" s="324" t="s">
        <v>218</v>
      </c>
      <c r="V468" s="324" t="s">
        <v>218</v>
      </c>
      <c r="W468" s="324" t="s">
        <v>218</v>
      </c>
      <c r="X468" s="324" t="s">
        <v>218</v>
      </c>
      <c r="Y468" s="324">
        <v>0</v>
      </c>
      <c r="Z468" s="324" t="s">
        <v>218</v>
      </c>
      <c r="AA468" s="324" t="s">
        <v>218</v>
      </c>
      <c r="AB468" s="324" t="s">
        <v>218</v>
      </c>
      <c r="AC468" s="324" t="s">
        <v>218</v>
      </c>
      <c r="AD468" s="324" t="s">
        <v>218</v>
      </c>
      <c r="AE468" s="324" t="s">
        <v>218</v>
      </c>
      <c r="AF468" s="288" t="s">
        <v>158</v>
      </c>
      <c r="AG468" s="281"/>
      <c r="AH468" s="266"/>
    </row>
    <row r="469" spans="1:34" ht="16.5" customHeight="1">
      <c r="A469" s="289"/>
      <c r="B469" s="290"/>
      <c r="C469" s="284" t="s">
        <v>159</v>
      </c>
      <c r="D469" s="285">
        <f>J469+K469+L469+M469+N469+O469+P469+Q469+R469+S469+T469+U469+V469+W469+X469+Y469+Z469+AA469+AB469+AC469+AD469+AE469</f>
        <v>2</v>
      </c>
      <c r="E469" s="324">
        <v>2</v>
      </c>
      <c r="F469" s="324">
        <v>0</v>
      </c>
      <c r="G469" s="324">
        <v>0</v>
      </c>
      <c r="H469" s="324">
        <v>0</v>
      </c>
      <c r="I469" s="324">
        <v>0</v>
      </c>
      <c r="J469" s="324">
        <f>SUM(E469:I469)</f>
        <v>2</v>
      </c>
      <c r="K469" s="324" t="s">
        <v>218</v>
      </c>
      <c r="L469" s="324" t="s">
        <v>218</v>
      </c>
      <c r="M469" s="324" t="s">
        <v>218</v>
      </c>
      <c r="N469" s="324" t="s">
        <v>218</v>
      </c>
      <c r="O469" s="324" t="s">
        <v>218</v>
      </c>
      <c r="P469" s="324" t="s">
        <v>218</v>
      </c>
      <c r="Q469" s="324" t="s">
        <v>218</v>
      </c>
      <c r="R469" s="324" t="s">
        <v>218</v>
      </c>
      <c r="S469" s="324" t="s">
        <v>218</v>
      </c>
      <c r="T469" s="324" t="s">
        <v>218</v>
      </c>
      <c r="U469" s="324" t="s">
        <v>218</v>
      </c>
      <c r="V469" s="324">
        <v>0</v>
      </c>
      <c r="W469" s="324" t="s">
        <v>218</v>
      </c>
      <c r="X469" s="324" t="s">
        <v>218</v>
      </c>
      <c r="Y469" s="324">
        <v>0</v>
      </c>
      <c r="Z469" s="324" t="s">
        <v>218</v>
      </c>
      <c r="AA469" s="324" t="s">
        <v>218</v>
      </c>
      <c r="AB469" s="324" t="s">
        <v>218</v>
      </c>
      <c r="AC469" s="324" t="s">
        <v>218</v>
      </c>
      <c r="AD469" s="324" t="s">
        <v>218</v>
      </c>
      <c r="AE469" s="324" t="s">
        <v>218</v>
      </c>
      <c r="AF469" s="288" t="s">
        <v>159</v>
      </c>
      <c r="AG469" s="281"/>
      <c r="AH469" s="266"/>
    </row>
    <row r="470" spans="1:34" ht="6.75" customHeight="1">
      <c r="A470" s="289"/>
      <c r="B470" s="290"/>
      <c r="C470" s="291"/>
      <c r="D470" s="285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86"/>
      <c r="AE470" s="287"/>
      <c r="AF470" s="288"/>
      <c r="AG470" s="281"/>
      <c r="AH470" s="266"/>
    </row>
    <row r="471" spans="1:34" ht="16.5" customHeight="1">
      <c r="A471" s="295">
        <v>17500</v>
      </c>
      <c r="B471" s="296" t="s">
        <v>520</v>
      </c>
      <c r="C471" s="284" t="s">
        <v>0</v>
      </c>
      <c r="D471" s="285">
        <f>J471+K471+L471+M471+N471+O471+P471+Q471+R471+S471+T471+U471+V471+W471+X471+Y471+Z471+AA471+AB471+AC471+AD471+AE471</f>
        <v>4</v>
      </c>
      <c r="E471" s="286">
        <f aca="true" t="shared" si="119" ref="E471:AE471">E472+E473</f>
        <v>4</v>
      </c>
      <c r="F471" s="286">
        <f t="shared" si="119"/>
        <v>0</v>
      </c>
      <c r="G471" s="286">
        <f t="shared" si="119"/>
        <v>0</v>
      </c>
      <c r="H471" s="286">
        <f t="shared" si="119"/>
        <v>0</v>
      </c>
      <c r="I471" s="286">
        <f t="shared" si="119"/>
        <v>0</v>
      </c>
      <c r="J471" s="286">
        <f t="shared" si="119"/>
        <v>4</v>
      </c>
      <c r="K471" s="286">
        <f t="shared" si="119"/>
        <v>0</v>
      </c>
      <c r="L471" s="286">
        <f t="shared" si="119"/>
        <v>0</v>
      </c>
      <c r="M471" s="286">
        <f t="shared" si="119"/>
        <v>0</v>
      </c>
      <c r="N471" s="286">
        <f t="shared" si="119"/>
        <v>0</v>
      </c>
      <c r="O471" s="286">
        <f t="shared" si="119"/>
        <v>0</v>
      </c>
      <c r="P471" s="286">
        <f t="shared" si="119"/>
        <v>0</v>
      </c>
      <c r="Q471" s="286">
        <f t="shared" si="119"/>
        <v>0</v>
      </c>
      <c r="R471" s="286">
        <f t="shared" si="119"/>
        <v>0</v>
      </c>
      <c r="S471" s="286">
        <f t="shared" si="119"/>
        <v>0</v>
      </c>
      <c r="T471" s="286">
        <f t="shared" si="119"/>
        <v>0</v>
      </c>
      <c r="U471" s="286">
        <f t="shared" si="119"/>
        <v>0</v>
      </c>
      <c r="V471" s="286">
        <f t="shared" si="119"/>
        <v>0</v>
      </c>
      <c r="W471" s="286">
        <f t="shared" si="119"/>
        <v>0</v>
      </c>
      <c r="X471" s="286">
        <f t="shared" si="119"/>
        <v>0</v>
      </c>
      <c r="Y471" s="286">
        <f t="shared" si="119"/>
        <v>0</v>
      </c>
      <c r="Z471" s="286">
        <f t="shared" si="119"/>
        <v>0</v>
      </c>
      <c r="AA471" s="286">
        <f t="shared" si="119"/>
        <v>0</v>
      </c>
      <c r="AB471" s="286">
        <f t="shared" si="119"/>
        <v>0</v>
      </c>
      <c r="AC471" s="286">
        <f t="shared" si="119"/>
        <v>0</v>
      </c>
      <c r="AD471" s="286">
        <f t="shared" si="119"/>
        <v>0</v>
      </c>
      <c r="AE471" s="287">
        <f t="shared" si="119"/>
        <v>0</v>
      </c>
      <c r="AF471" s="288" t="s">
        <v>0</v>
      </c>
      <c r="AG471" s="297">
        <v>17500</v>
      </c>
      <c r="AH471" s="266"/>
    </row>
    <row r="472" spans="1:34" ht="16.5" customHeight="1">
      <c r="A472" s="289"/>
      <c r="B472" s="290" t="s">
        <v>569</v>
      </c>
      <c r="C472" s="284" t="s">
        <v>158</v>
      </c>
      <c r="D472" s="285">
        <f>J472+K472+L472+M472+N472+O472+P472+Q472+R472+S472+T472+U472+V472+W472+X472+Y472+Z472+AA472+AB472+AC472+AD472+AE472</f>
        <v>2</v>
      </c>
      <c r="E472" s="324">
        <v>2</v>
      </c>
      <c r="F472" s="324">
        <v>0</v>
      </c>
      <c r="G472" s="324">
        <v>0</v>
      </c>
      <c r="H472" s="324">
        <v>0</v>
      </c>
      <c r="I472" s="324">
        <v>0</v>
      </c>
      <c r="J472" s="324">
        <f>SUM(E472:I472)</f>
        <v>2</v>
      </c>
      <c r="K472" s="324" t="s">
        <v>218</v>
      </c>
      <c r="L472" s="324" t="s">
        <v>218</v>
      </c>
      <c r="M472" s="324" t="s">
        <v>218</v>
      </c>
      <c r="N472" s="324" t="s">
        <v>218</v>
      </c>
      <c r="O472" s="324" t="s">
        <v>218</v>
      </c>
      <c r="P472" s="324" t="s">
        <v>218</v>
      </c>
      <c r="Q472" s="324" t="s">
        <v>218</v>
      </c>
      <c r="R472" s="324" t="s">
        <v>218</v>
      </c>
      <c r="S472" s="324" t="s">
        <v>218</v>
      </c>
      <c r="T472" s="324" t="s">
        <v>218</v>
      </c>
      <c r="U472" s="324" t="s">
        <v>218</v>
      </c>
      <c r="V472" s="324">
        <v>0</v>
      </c>
      <c r="W472" s="324" t="s">
        <v>218</v>
      </c>
      <c r="X472" s="324" t="s">
        <v>218</v>
      </c>
      <c r="Y472" s="324" t="s">
        <v>218</v>
      </c>
      <c r="Z472" s="324" t="s">
        <v>218</v>
      </c>
      <c r="AA472" s="324" t="s">
        <v>218</v>
      </c>
      <c r="AB472" s="324" t="s">
        <v>218</v>
      </c>
      <c r="AC472" s="324" t="s">
        <v>218</v>
      </c>
      <c r="AD472" s="324" t="s">
        <v>218</v>
      </c>
      <c r="AE472" s="324" t="s">
        <v>218</v>
      </c>
      <c r="AF472" s="288" t="s">
        <v>158</v>
      </c>
      <c r="AG472" s="281"/>
      <c r="AH472" s="266"/>
    </row>
    <row r="473" spans="1:34" ht="16.5" customHeight="1">
      <c r="A473" s="289"/>
      <c r="B473" s="290" t="s">
        <v>570</v>
      </c>
      <c r="C473" s="284" t="s">
        <v>159</v>
      </c>
      <c r="D473" s="285">
        <f>J473+K473+L473+M473+N473+O473+P473+Q473+R473+S473+T473+U473+V473+W473+X473+Y473+Z473+AA473+AB473+AC473+AD473+AE473</f>
        <v>2</v>
      </c>
      <c r="E473" s="324">
        <v>2</v>
      </c>
      <c r="F473" s="324">
        <v>0</v>
      </c>
      <c r="G473" s="324">
        <v>0</v>
      </c>
      <c r="H473" s="324">
        <v>0</v>
      </c>
      <c r="I473" s="324">
        <v>0</v>
      </c>
      <c r="J473" s="324">
        <f>SUM(E473:I473)</f>
        <v>2</v>
      </c>
      <c r="K473" s="324" t="s">
        <v>218</v>
      </c>
      <c r="L473" s="324" t="s">
        <v>218</v>
      </c>
      <c r="M473" s="324" t="s">
        <v>218</v>
      </c>
      <c r="N473" s="324" t="s">
        <v>218</v>
      </c>
      <c r="O473" s="324" t="s">
        <v>218</v>
      </c>
      <c r="P473" s="324" t="s">
        <v>218</v>
      </c>
      <c r="Q473" s="324" t="s">
        <v>218</v>
      </c>
      <c r="R473" s="324" t="s">
        <v>218</v>
      </c>
      <c r="S473" s="324" t="s">
        <v>218</v>
      </c>
      <c r="T473" s="324" t="s">
        <v>218</v>
      </c>
      <c r="U473" s="324" t="s">
        <v>218</v>
      </c>
      <c r="V473" s="324" t="s">
        <v>218</v>
      </c>
      <c r="W473" s="324" t="s">
        <v>218</v>
      </c>
      <c r="X473" s="324" t="s">
        <v>218</v>
      </c>
      <c r="Y473" s="324" t="s">
        <v>218</v>
      </c>
      <c r="Z473" s="324" t="s">
        <v>218</v>
      </c>
      <c r="AA473" s="324" t="s">
        <v>218</v>
      </c>
      <c r="AB473" s="324" t="s">
        <v>218</v>
      </c>
      <c r="AC473" s="324" t="s">
        <v>218</v>
      </c>
      <c r="AD473" s="324" t="s">
        <v>218</v>
      </c>
      <c r="AE473" s="324" t="s">
        <v>218</v>
      </c>
      <c r="AF473" s="288" t="s">
        <v>159</v>
      </c>
      <c r="AG473" s="281"/>
      <c r="AH473" s="266"/>
    </row>
    <row r="474" spans="1:34" ht="6.75" customHeight="1">
      <c r="A474" s="289"/>
      <c r="B474" s="290"/>
      <c r="C474" s="291"/>
      <c r="D474" s="285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7"/>
      <c r="AF474" s="288"/>
      <c r="AG474" s="281"/>
      <c r="AH474" s="266"/>
    </row>
    <row r="475" spans="1:34" ht="16.5" customHeight="1">
      <c r="A475" s="292">
        <v>18000</v>
      </c>
      <c r="B475" s="293" t="s">
        <v>521</v>
      </c>
      <c r="C475" s="284" t="s">
        <v>0</v>
      </c>
      <c r="D475" s="285">
        <f>J475+K475+L475+M475+N475+O475+P475+Q475+R475+S475+T475+U475+V475+W475+X475+Y475+Z475+AA475+AB475+AC475+AD475+AE475</f>
        <v>563</v>
      </c>
      <c r="E475" s="286">
        <f aca="true" t="shared" si="120" ref="E475:AE475">E476+E477</f>
        <v>8</v>
      </c>
      <c r="F475" s="286">
        <f t="shared" si="120"/>
        <v>0</v>
      </c>
      <c r="G475" s="286">
        <f t="shared" si="120"/>
        <v>0</v>
      </c>
      <c r="H475" s="286">
        <f t="shared" si="120"/>
        <v>0</v>
      </c>
      <c r="I475" s="286">
        <f t="shared" si="120"/>
        <v>0</v>
      </c>
      <c r="J475" s="286">
        <f t="shared" si="120"/>
        <v>8</v>
      </c>
      <c r="K475" s="286">
        <f t="shared" si="120"/>
        <v>1</v>
      </c>
      <c r="L475" s="286">
        <f t="shared" si="120"/>
        <v>1</v>
      </c>
      <c r="M475" s="286">
        <f t="shared" si="120"/>
        <v>0</v>
      </c>
      <c r="N475" s="286">
        <f t="shared" si="120"/>
        <v>1</v>
      </c>
      <c r="O475" s="286">
        <f t="shared" si="120"/>
        <v>2</v>
      </c>
      <c r="P475" s="286">
        <f t="shared" si="120"/>
        <v>1</v>
      </c>
      <c r="Q475" s="286">
        <f t="shared" si="120"/>
        <v>6</v>
      </c>
      <c r="R475" s="286">
        <f t="shared" si="120"/>
        <v>9</v>
      </c>
      <c r="S475" s="286">
        <f t="shared" si="120"/>
        <v>12</v>
      </c>
      <c r="T475" s="286">
        <f t="shared" si="120"/>
        <v>22</v>
      </c>
      <c r="U475" s="286">
        <f t="shared" si="120"/>
        <v>33</v>
      </c>
      <c r="V475" s="286">
        <f t="shared" si="120"/>
        <v>40</v>
      </c>
      <c r="W475" s="286">
        <f t="shared" si="120"/>
        <v>36</v>
      </c>
      <c r="X475" s="286">
        <f t="shared" si="120"/>
        <v>35</v>
      </c>
      <c r="Y475" s="286">
        <f t="shared" si="120"/>
        <v>43</v>
      </c>
      <c r="Z475" s="286">
        <f t="shared" si="120"/>
        <v>58</v>
      </c>
      <c r="AA475" s="286">
        <f t="shared" si="120"/>
        <v>66</v>
      </c>
      <c r="AB475" s="286">
        <f t="shared" si="120"/>
        <v>87</v>
      </c>
      <c r="AC475" s="286">
        <f t="shared" si="120"/>
        <v>70</v>
      </c>
      <c r="AD475" s="286">
        <f t="shared" si="120"/>
        <v>32</v>
      </c>
      <c r="AE475" s="287">
        <f t="shared" si="120"/>
        <v>0</v>
      </c>
      <c r="AF475" s="288" t="s">
        <v>0</v>
      </c>
      <c r="AG475" s="294">
        <v>18000</v>
      </c>
      <c r="AH475" s="266"/>
    </row>
    <row r="476" spans="1:34" ht="16.5" customHeight="1">
      <c r="A476" s="289"/>
      <c r="B476" s="312" t="s">
        <v>522</v>
      </c>
      <c r="C476" s="284" t="s">
        <v>158</v>
      </c>
      <c r="D476" s="285">
        <f>J476+K476+L476+M476+N476+O476+P476+Q476+R476+S476+T476+U476+V476+W476+X476+Y476+Z476+AA476+AB476+AC476+AD476+AE476</f>
        <v>259</v>
      </c>
      <c r="E476" s="324">
        <v>6</v>
      </c>
      <c r="F476" s="324">
        <v>0</v>
      </c>
      <c r="G476" s="324">
        <v>0</v>
      </c>
      <c r="H476" s="324">
        <v>0</v>
      </c>
      <c r="I476" s="324">
        <v>0</v>
      </c>
      <c r="J476" s="324">
        <f>SUM(E476:I476)</f>
        <v>6</v>
      </c>
      <c r="K476" s="324">
        <v>1</v>
      </c>
      <c r="L476" s="324">
        <v>1</v>
      </c>
      <c r="M476" s="324">
        <v>0</v>
      </c>
      <c r="N476" s="324">
        <v>1</v>
      </c>
      <c r="O476" s="324">
        <v>2</v>
      </c>
      <c r="P476" s="324">
        <v>1</v>
      </c>
      <c r="Q476" s="324">
        <v>4</v>
      </c>
      <c r="R476" s="324">
        <v>5</v>
      </c>
      <c r="S476" s="324">
        <v>10</v>
      </c>
      <c r="T476" s="324">
        <v>17</v>
      </c>
      <c r="U476" s="324">
        <v>26</v>
      </c>
      <c r="V476" s="324">
        <v>33</v>
      </c>
      <c r="W476" s="324">
        <v>23</v>
      </c>
      <c r="X476" s="324">
        <v>18</v>
      </c>
      <c r="Y476" s="324">
        <v>25</v>
      </c>
      <c r="Z476" s="324">
        <v>28</v>
      </c>
      <c r="AA476" s="324">
        <v>21</v>
      </c>
      <c r="AB476" s="324">
        <v>21</v>
      </c>
      <c r="AC476" s="324">
        <v>12</v>
      </c>
      <c r="AD476" s="324">
        <v>4</v>
      </c>
      <c r="AE476" s="324" t="s">
        <v>218</v>
      </c>
      <c r="AF476" s="288" t="s">
        <v>158</v>
      </c>
      <c r="AG476" s="281"/>
      <c r="AH476" s="266"/>
    </row>
    <row r="477" spans="1:34" ht="16.5" customHeight="1">
      <c r="A477" s="289"/>
      <c r="B477" s="312" t="s">
        <v>571</v>
      </c>
      <c r="C477" s="284" t="s">
        <v>159</v>
      </c>
      <c r="D477" s="285">
        <f>J477+K477+L477+M477+N477+O477+P477+Q477+R477+S477+T477+U477+V477+W477+X477+Y477+Z477+AA477+AB477+AC477+AD477+AE477</f>
        <v>304</v>
      </c>
      <c r="E477" s="324">
        <v>2</v>
      </c>
      <c r="F477" s="324">
        <v>0</v>
      </c>
      <c r="G477" s="324">
        <v>0</v>
      </c>
      <c r="H477" s="324">
        <v>0</v>
      </c>
      <c r="I477" s="324">
        <v>0</v>
      </c>
      <c r="J477" s="324">
        <f>SUM(E477:I477)</f>
        <v>2</v>
      </c>
      <c r="K477" s="324">
        <v>0</v>
      </c>
      <c r="L477" s="324">
        <v>0</v>
      </c>
      <c r="M477" s="324">
        <v>0</v>
      </c>
      <c r="N477" s="324">
        <v>0</v>
      </c>
      <c r="O477" s="324">
        <v>0</v>
      </c>
      <c r="P477" s="324">
        <v>0</v>
      </c>
      <c r="Q477" s="324">
        <v>2</v>
      </c>
      <c r="R477" s="324">
        <v>4</v>
      </c>
      <c r="S477" s="324">
        <v>2</v>
      </c>
      <c r="T477" s="324">
        <v>5</v>
      </c>
      <c r="U477" s="324">
        <v>7</v>
      </c>
      <c r="V477" s="324">
        <v>7</v>
      </c>
      <c r="W477" s="324">
        <v>13</v>
      </c>
      <c r="X477" s="324">
        <v>17</v>
      </c>
      <c r="Y477" s="324">
        <v>18</v>
      </c>
      <c r="Z477" s="324">
        <v>30</v>
      </c>
      <c r="AA477" s="324">
        <v>45</v>
      </c>
      <c r="AB477" s="324">
        <v>66</v>
      </c>
      <c r="AC477" s="324">
        <v>58</v>
      </c>
      <c r="AD477" s="324">
        <v>28</v>
      </c>
      <c r="AE477" s="324" t="s">
        <v>218</v>
      </c>
      <c r="AF477" s="288" t="s">
        <v>159</v>
      </c>
      <c r="AG477" s="281"/>
      <c r="AH477" s="266"/>
    </row>
    <row r="478" spans="1:34" ht="6.75" customHeight="1">
      <c r="A478" s="289"/>
      <c r="B478" s="290"/>
      <c r="C478" s="291"/>
      <c r="D478" s="285"/>
      <c r="E478" s="286"/>
      <c r="F478" s="286"/>
      <c r="G478" s="286"/>
      <c r="H478" s="286"/>
      <c r="I478" s="286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86"/>
      <c r="AE478" s="287"/>
      <c r="AF478" s="288"/>
      <c r="AG478" s="281"/>
      <c r="AH478" s="266"/>
    </row>
    <row r="479" spans="1:34" ht="16.5" customHeight="1">
      <c r="A479" s="295">
        <v>18100</v>
      </c>
      <c r="B479" s="296" t="s">
        <v>572</v>
      </c>
      <c r="C479" s="284" t="s">
        <v>0</v>
      </c>
      <c r="D479" s="285">
        <f>J479+K479+L479+M479+N479+O479+P479+Q479+R479+S479+T479+U479+V479+W479+X479+Y479+Z479+AA479+AB479+AC479+AD479+AE479</f>
        <v>197</v>
      </c>
      <c r="E479" s="286">
        <f aca="true" t="shared" si="121" ref="E479:AE479">E480+E481</f>
        <v>0</v>
      </c>
      <c r="F479" s="286">
        <f t="shared" si="121"/>
        <v>0</v>
      </c>
      <c r="G479" s="286">
        <f t="shared" si="121"/>
        <v>0</v>
      </c>
      <c r="H479" s="286">
        <f t="shared" si="121"/>
        <v>0</v>
      </c>
      <c r="I479" s="286">
        <f t="shared" si="121"/>
        <v>0</v>
      </c>
      <c r="J479" s="286">
        <f t="shared" si="121"/>
        <v>0</v>
      </c>
      <c r="K479" s="286">
        <f t="shared" si="121"/>
        <v>0</v>
      </c>
      <c r="L479" s="286">
        <f t="shared" si="121"/>
        <v>0</v>
      </c>
      <c r="M479" s="286">
        <f t="shared" si="121"/>
        <v>0</v>
      </c>
      <c r="N479" s="286">
        <f t="shared" si="121"/>
        <v>0</v>
      </c>
      <c r="O479" s="286">
        <f t="shared" si="121"/>
        <v>0</v>
      </c>
      <c r="P479" s="286">
        <f t="shared" si="121"/>
        <v>0</v>
      </c>
      <c r="Q479" s="286">
        <f t="shared" si="121"/>
        <v>0</v>
      </c>
      <c r="R479" s="286">
        <f t="shared" si="121"/>
        <v>0</v>
      </c>
      <c r="S479" s="286">
        <f t="shared" si="121"/>
        <v>0</v>
      </c>
      <c r="T479" s="286">
        <f t="shared" si="121"/>
        <v>0</v>
      </c>
      <c r="U479" s="286">
        <f t="shared" si="121"/>
        <v>0</v>
      </c>
      <c r="V479" s="286">
        <f t="shared" si="121"/>
        <v>0</v>
      </c>
      <c r="W479" s="286">
        <f t="shared" si="121"/>
        <v>0</v>
      </c>
      <c r="X479" s="286">
        <f t="shared" si="121"/>
        <v>1</v>
      </c>
      <c r="Y479" s="286">
        <f t="shared" si="121"/>
        <v>5</v>
      </c>
      <c r="Z479" s="286">
        <f t="shared" si="121"/>
        <v>11</v>
      </c>
      <c r="AA479" s="286">
        <f t="shared" si="121"/>
        <v>29</v>
      </c>
      <c r="AB479" s="286">
        <f t="shared" si="121"/>
        <v>66</v>
      </c>
      <c r="AC479" s="286">
        <f t="shared" si="121"/>
        <v>58</v>
      </c>
      <c r="AD479" s="286">
        <f t="shared" si="121"/>
        <v>27</v>
      </c>
      <c r="AE479" s="287">
        <f t="shared" si="121"/>
        <v>0</v>
      </c>
      <c r="AF479" s="288" t="s">
        <v>0</v>
      </c>
      <c r="AG479" s="297">
        <v>18100</v>
      </c>
      <c r="AH479" s="266"/>
    </row>
    <row r="480" spans="1:34" ht="16.5" customHeight="1">
      <c r="A480" s="289"/>
      <c r="B480" s="290"/>
      <c r="C480" s="284" t="s">
        <v>158</v>
      </c>
      <c r="D480" s="285">
        <f>J480+K480+L480+M480+N480+O480+P480+Q480+R480+S480+T480+U480+V480+W480+X480+Y480+Z480+AA480+AB480+AC480+AD480+AE480</f>
        <v>40</v>
      </c>
      <c r="E480" s="324" t="s">
        <v>218</v>
      </c>
      <c r="F480" s="324" t="s">
        <v>218</v>
      </c>
      <c r="G480" s="324" t="s">
        <v>218</v>
      </c>
      <c r="H480" s="324" t="s">
        <v>218</v>
      </c>
      <c r="I480" s="324" t="s">
        <v>218</v>
      </c>
      <c r="J480" s="324">
        <f>SUM(E480:I480)</f>
        <v>0</v>
      </c>
      <c r="K480" s="324" t="s">
        <v>218</v>
      </c>
      <c r="L480" s="324" t="s">
        <v>218</v>
      </c>
      <c r="M480" s="324" t="s">
        <v>218</v>
      </c>
      <c r="N480" s="324" t="s">
        <v>218</v>
      </c>
      <c r="O480" s="324" t="s">
        <v>218</v>
      </c>
      <c r="P480" s="324" t="s">
        <v>218</v>
      </c>
      <c r="Q480" s="324" t="s">
        <v>218</v>
      </c>
      <c r="R480" s="324" t="s">
        <v>218</v>
      </c>
      <c r="S480" s="324" t="s">
        <v>218</v>
      </c>
      <c r="T480" s="324" t="s">
        <v>218</v>
      </c>
      <c r="U480" s="324" t="s">
        <v>218</v>
      </c>
      <c r="V480" s="324" t="s">
        <v>218</v>
      </c>
      <c r="W480" s="324" t="s">
        <v>218</v>
      </c>
      <c r="X480" s="324">
        <v>1</v>
      </c>
      <c r="Y480" s="324">
        <v>2</v>
      </c>
      <c r="Z480" s="324">
        <v>2</v>
      </c>
      <c r="AA480" s="324">
        <v>5</v>
      </c>
      <c r="AB480" s="324">
        <v>16</v>
      </c>
      <c r="AC480" s="324">
        <v>10</v>
      </c>
      <c r="AD480" s="324">
        <v>4</v>
      </c>
      <c r="AE480" s="324" t="s">
        <v>218</v>
      </c>
      <c r="AF480" s="288" t="s">
        <v>158</v>
      </c>
      <c r="AG480" s="281"/>
      <c r="AH480" s="266"/>
    </row>
    <row r="481" spans="1:34" ht="16.5" customHeight="1">
      <c r="A481" s="289"/>
      <c r="B481" s="290"/>
      <c r="C481" s="284" t="s">
        <v>159</v>
      </c>
      <c r="D481" s="285">
        <f>J481+K481+L481+M481+N481+O481+P481+Q481+R481+S481+T481+U481+V481+W481+X481+Y481+Z481+AA481+AB481+AC481+AD481+AE481</f>
        <v>157</v>
      </c>
      <c r="E481" s="324" t="s">
        <v>218</v>
      </c>
      <c r="F481" s="324" t="s">
        <v>218</v>
      </c>
      <c r="G481" s="324" t="s">
        <v>218</v>
      </c>
      <c r="H481" s="324" t="s">
        <v>218</v>
      </c>
      <c r="I481" s="324" t="s">
        <v>218</v>
      </c>
      <c r="J481" s="324">
        <f>SUM(E481:I481)</f>
        <v>0</v>
      </c>
      <c r="K481" s="324" t="s">
        <v>218</v>
      </c>
      <c r="L481" s="324" t="s">
        <v>218</v>
      </c>
      <c r="M481" s="324" t="s">
        <v>218</v>
      </c>
      <c r="N481" s="324" t="s">
        <v>218</v>
      </c>
      <c r="O481" s="324" t="s">
        <v>218</v>
      </c>
      <c r="P481" s="324" t="s">
        <v>218</v>
      </c>
      <c r="Q481" s="324" t="s">
        <v>218</v>
      </c>
      <c r="R481" s="324" t="s">
        <v>218</v>
      </c>
      <c r="S481" s="324" t="s">
        <v>218</v>
      </c>
      <c r="T481" s="324" t="s">
        <v>218</v>
      </c>
      <c r="U481" s="324" t="s">
        <v>218</v>
      </c>
      <c r="V481" s="324" t="s">
        <v>218</v>
      </c>
      <c r="W481" s="324" t="s">
        <v>218</v>
      </c>
      <c r="X481" s="324">
        <v>0</v>
      </c>
      <c r="Y481" s="324">
        <v>3</v>
      </c>
      <c r="Z481" s="324">
        <v>9</v>
      </c>
      <c r="AA481" s="324">
        <v>24</v>
      </c>
      <c r="AB481" s="324">
        <v>50</v>
      </c>
      <c r="AC481" s="324">
        <v>48</v>
      </c>
      <c r="AD481" s="324">
        <v>23</v>
      </c>
      <c r="AE481" s="324" t="s">
        <v>218</v>
      </c>
      <c r="AF481" s="288" t="s">
        <v>159</v>
      </c>
      <c r="AG481" s="281"/>
      <c r="AH481" s="266"/>
    </row>
    <row r="482" spans="1:34" ht="6.75" customHeight="1">
      <c r="A482" s="289"/>
      <c r="B482" s="290"/>
      <c r="C482" s="291"/>
      <c r="D482" s="285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  <c r="AB482" s="286"/>
      <c r="AC482" s="286"/>
      <c r="AD482" s="286"/>
      <c r="AE482" s="287"/>
      <c r="AF482" s="288"/>
      <c r="AG482" s="281"/>
      <c r="AH482" s="266"/>
    </row>
    <row r="483" spans="1:34" ht="16.5" customHeight="1">
      <c r="A483" s="295">
        <v>18200</v>
      </c>
      <c r="B483" s="296" t="s">
        <v>573</v>
      </c>
      <c r="C483" s="284" t="s">
        <v>0</v>
      </c>
      <c r="D483" s="285">
        <f>J483+K483+L483+M483+N483+O483+P483+Q483+R483+S483+T483+U483+V483+W483+X483+Y483+Z483+AA483+AB483+AC483+AD483+AE483</f>
        <v>3</v>
      </c>
      <c r="E483" s="286">
        <f aca="true" t="shared" si="122" ref="E483:AE483">E484+E485</f>
        <v>3</v>
      </c>
      <c r="F483" s="286">
        <f t="shared" si="122"/>
        <v>0</v>
      </c>
      <c r="G483" s="286">
        <f t="shared" si="122"/>
        <v>0</v>
      </c>
      <c r="H483" s="286">
        <f t="shared" si="122"/>
        <v>0</v>
      </c>
      <c r="I483" s="286">
        <f t="shared" si="122"/>
        <v>0</v>
      </c>
      <c r="J483" s="286">
        <f t="shared" si="122"/>
        <v>3</v>
      </c>
      <c r="K483" s="286">
        <f t="shared" si="122"/>
        <v>0</v>
      </c>
      <c r="L483" s="286">
        <f t="shared" si="122"/>
        <v>0</v>
      </c>
      <c r="M483" s="286">
        <f t="shared" si="122"/>
        <v>0</v>
      </c>
      <c r="N483" s="286">
        <f t="shared" si="122"/>
        <v>0</v>
      </c>
      <c r="O483" s="286">
        <f t="shared" si="122"/>
        <v>0</v>
      </c>
      <c r="P483" s="286">
        <f t="shared" si="122"/>
        <v>0</v>
      </c>
      <c r="Q483" s="286">
        <f t="shared" si="122"/>
        <v>0</v>
      </c>
      <c r="R483" s="286">
        <f t="shared" si="122"/>
        <v>0</v>
      </c>
      <c r="S483" s="286">
        <f t="shared" si="122"/>
        <v>0</v>
      </c>
      <c r="T483" s="286">
        <f t="shared" si="122"/>
        <v>0</v>
      </c>
      <c r="U483" s="286">
        <f t="shared" si="122"/>
        <v>0</v>
      </c>
      <c r="V483" s="286">
        <f t="shared" si="122"/>
        <v>0</v>
      </c>
      <c r="W483" s="286">
        <f t="shared" si="122"/>
        <v>0</v>
      </c>
      <c r="X483" s="286">
        <f t="shared" si="122"/>
        <v>0</v>
      </c>
      <c r="Y483" s="286">
        <f t="shared" si="122"/>
        <v>0</v>
      </c>
      <c r="Z483" s="286">
        <f t="shared" si="122"/>
        <v>0</v>
      </c>
      <c r="AA483" s="286">
        <f t="shared" si="122"/>
        <v>0</v>
      </c>
      <c r="AB483" s="286">
        <f t="shared" si="122"/>
        <v>0</v>
      </c>
      <c r="AC483" s="286">
        <f t="shared" si="122"/>
        <v>0</v>
      </c>
      <c r="AD483" s="286">
        <f t="shared" si="122"/>
        <v>0</v>
      </c>
      <c r="AE483" s="287">
        <f t="shared" si="122"/>
        <v>0</v>
      </c>
      <c r="AF483" s="288" t="s">
        <v>0</v>
      </c>
      <c r="AG483" s="297">
        <v>18200</v>
      </c>
      <c r="AH483" s="266"/>
    </row>
    <row r="484" spans="1:34" ht="16.5" customHeight="1">
      <c r="A484" s="289"/>
      <c r="B484" s="290"/>
      <c r="C484" s="284" t="s">
        <v>158</v>
      </c>
      <c r="D484" s="285">
        <f>J484+K484+L484+M484+N484+O484+P484+Q484+R484+S484+T484+U484+V484+W484+X484+Y484+Z484+AA484+AB484+AC484+AD484+AE484</f>
        <v>2</v>
      </c>
      <c r="E484" s="324">
        <v>2</v>
      </c>
      <c r="F484" s="324">
        <v>0</v>
      </c>
      <c r="G484" s="324">
        <v>0</v>
      </c>
      <c r="H484" s="324">
        <v>0</v>
      </c>
      <c r="I484" s="324">
        <v>0</v>
      </c>
      <c r="J484" s="324">
        <f>SUM(E484:I484)</f>
        <v>2</v>
      </c>
      <c r="K484" s="324">
        <v>0</v>
      </c>
      <c r="L484" s="324" t="s">
        <v>218</v>
      </c>
      <c r="M484" s="324" t="s">
        <v>218</v>
      </c>
      <c r="N484" s="324" t="s">
        <v>218</v>
      </c>
      <c r="O484" s="324" t="s">
        <v>218</v>
      </c>
      <c r="P484" s="324" t="s">
        <v>218</v>
      </c>
      <c r="Q484" s="324" t="s">
        <v>218</v>
      </c>
      <c r="R484" s="324" t="s">
        <v>218</v>
      </c>
      <c r="S484" s="324" t="s">
        <v>218</v>
      </c>
      <c r="T484" s="324" t="s">
        <v>218</v>
      </c>
      <c r="U484" s="324" t="s">
        <v>218</v>
      </c>
      <c r="V484" s="324" t="s">
        <v>218</v>
      </c>
      <c r="W484" s="324" t="s">
        <v>218</v>
      </c>
      <c r="X484" s="324" t="s">
        <v>218</v>
      </c>
      <c r="Y484" s="324" t="s">
        <v>218</v>
      </c>
      <c r="Z484" s="324" t="s">
        <v>218</v>
      </c>
      <c r="AA484" s="324" t="s">
        <v>218</v>
      </c>
      <c r="AB484" s="324" t="s">
        <v>218</v>
      </c>
      <c r="AC484" s="324" t="s">
        <v>218</v>
      </c>
      <c r="AD484" s="324" t="s">
        <v>218</v>
      </c>
      <c r="AE484" s="324" t="s">
        <v>218</v>
      </c>
      <c r="AF484" s="288" t="s">
        <v>158</v>
      </c>
      <c r="AG484" s="281"/>
      <c r="AH484" s="266"/>
    </row>
    <row r="485" spans="1:34" ht="16.5" customHeight="1" thickBot="1">
      <c r="A485" s="289"/>
      <c r="B485" s="290"/>
      <c r="C485" s="284" t="s">
        <v>159</v>
      </c>
      <c r="D485" s="285">
        <f>J485+K485+L485+M485+N485+O485+P485+Q485+R485+S485+T485+U485+V485+W485+X485+Y485+Z485+AA485+AB485+AC485+AD485+AE485</f>
        <v>1</v>
      </c>
      <c r="E485" s="324">
        <v>1</v>
      </c>
      <c r="F485" s="324">
        <v>0</v>
      </c>
      <c r="G485" s="324">
        <v>0</v>
      </c>
      <c r="H485" s="324">
        <v>0</v>
      </c>
      <c r="I485" s="324">
        <v>0</v>
      </c>
      <c r="J485" s="324">
        <f>SUM(E485:I485)</f>
        <v>1</v>
      </c>
      <c r="K485" s="324">
        <v>0</v>
      </c>
      <c r="L485" s="324" t="s">
        <v>218</v>
      </c>
      <c r="M485" s="324" t="s">
        <v>218</v>
      </c>
      <c r="N485" s="324" t="s">
        <v>218</v>
      </c>
      <c r="O485" s="324" t="s">
        <v>218</v>
      </c>
      <c r="P485" s="324" t="s">
        <v>218</v>
      </c>
      <c r="Q485" s="324" t="s">
        <v>218</v>
      </c>
      <c r="R485" s="324" t="s">
        <v>218</v>
      </c>
      <c r="S485" s="324" t="s">
        <v>218</v>
      </c>
      <c r="T485" s="324" t="s">
        <v>218</v>
      </c>
      <c r="U485" s="324" t="s">
        <v>218</v>
      </c>
      <c r="V485" s="324" t="s">
        <v>218</v>
      </c>
      <c r="W485" s="324" t="s">
        <v>218</v>
      </c>
      <c r="X485" s="324" t="s">
        <v>218</v>
      </c>
      <c r="Y485" s="324" t="s">
        <v>218</v>
      </c>
      <c r="Z485" s="324" t="s">
        <v>218</v>
      </c>
      <c r="AA485" s="324" t="s">
        <v>218</v>
      </c>
      <c r="AB485" s="324" t="s">
        <v>218</v>
      </c>
      <c r="AC485" s="324" t="s">
        <v>218</v>
      </c>
      <c r="AD485" s="324" t="s">
        <v>218</v>
      </c>
      <c r="AE485" s="324" t="s">
        <v>218</v>
      </c>
      <c r="AF485" s="288" t="s">
        <v>159</v>
      </c>
      <c r="AG485" s="281"/>
      <c r="AH485" s="266"/>
    </row>
    <row r="486" spans="1:34" ht="17.25">
      <c r="A486" s="301"/>
      <c r="B486" s="302"/>
      <c r="C486" s="321"/>
      <c r="D486" s="304"/>
      <c r="E486" s="304"/>
      <c r="F486" s="304"/>
      <c r="G486" s="304"/>
      <c r="H486" s="304"/>
      <c r="I486" s="304"/>
      <c r="J486" s="304"/>
      <c r="K486" s="304"/>
      <c r="L486" s="304"/>
      <c r="M486" s="304"/>
      <c r="N486" s="304"/>
      <c r="O486" s="304"/>
      <c r="P486" s="304"/>
      <c r="Q486" s="304"/>
      <c r="R486" s="304"/>
      <c r="S486" s="304"/>
      <c r="T486" s="304"/>
      <c r="U486" s="304"/>
      <c r="V486" s="304"/>
      <c r="W486" s="304"/>
      <c r="X486" s="304"/>
      <c r="Y486" s="304"/>
      <c r="Z486" s="304"/>
      <c r="AA486" s="304"/>
      <c r="AB486" s="304"/>
      <c r="AC486" s="755" t="s">
        <v>594</v>
      </c>
      <c r="AD486" s="755"/>
      <c r="AE486" s="755"/>
      <c r="AF486" s="755"/>
      <c r="AG486" s="755"/>
      <c r="AH486" s="266"/>
    </row>
    <row r="487" spans="1:34" ht="15" customHeight="1" thickBot="1">
      <c r="A487" s="289"/>
      <c r="B487" s="305"/>
      <c r="C487" s="306"/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9"/>
      <c r="AD487" s="299"/>
      <c r="AE487" s="756" t="str">
        <f>AE409</f>
        <v>平成22年</v>
      </c>
      <c r="AF487" s="756"/>
      <c r="AG487" s="756"/>
      <c r="AH487" s="266"/>
    </row>
    <row r="488" spans="1:34" s="273" customFormat="1" ht="17.25">
      <c r="A488" s="268" t="s">
        <v>256</v>
      </c>
      <c r="B488" s="269" t="s">
        <v>33</v>
      </c>
      <c r="C488" s="270"/>
      <c r="D488" s="269" t="s">
        <v>0</v>
      </c>
      <c r="E488" s="269" t="s">
        <v>713</v>
      </c>
      <c r="F488" s="269">
        <v>1</v>
      </c>
      <c r="G488" s="269">
        <v>2</v>
      </c>
      <c r="H488" s="269">
        <v>3</v>
      </c>
      <c r="I488" s="269">
        <v>4</v>
      </c>
      <c r="J488" s="269" t="s">
        <v>714</v>
      </c>
      <c r="K488" s="269" t="s">
        <v>715</v>
      </c>
      <c r="L488" s="269" t="s">
        <v>716</v>
      </c>
      <c r="M488" s="269" t="s">
        <v>717</v>
      </c>
      <c r="N488" s="269" t="s">
        <v>718</v>
      </c>
      <c r="O488" s="269" t="s">
        <v>719</v>
      </c>
      <c r="P488" s="269" t="s">
        <v>720</v>
      </c>
      <c r="Q488" s="269" t="s">
        <v>721</v>
      </c>
      <c r="R488" s="269" t="s">
        <v>722</v>
      </c>
      <c r="S488" s="269" t="s">
        <v>723</v>
      </c>
      <c r="T488" s="269" t="s">
        <v>724</v>
      </c>
      <c r="U488" s="269" t="s">
        <v>725</v>
      </c>
      <c r="V488" s="269" t="s">
        <v>726</v>
      </c>
      <c r="W488" s="269" t="s">
        <v>727</v>
      </c>
      <c r="X488" s="269" t="s">
        <v>728</v>
      </c>
      <c r="Y488" s="269" t="s">
        <v>729</v>
      </c>
      <c r="Z488" s="269" t="s">
        <v>730</v>
      </c>
      <c r="AA488" s="269" t="s">
        <v>731</v>
      </c>
      <c r="AB488" s="269" t="s">
        <v>732</v>
      </c>
      <c r="AC488" s="269" t="s">
        <v>733</v>
      </c>
      <c r="AD488" s="269" t="s">
        <v>279</v>
      </c>
      <c r="AE488" s="269" t="s">
        <v>280</v>
      </c>
      <c r="AF488" s="271"/>
      <c r="AG488" s="268" t="s">
        <v>256</v>
      </c>
      <c r="AH488" s="272"/>
    </row>
    <row r="489" spans="1:34" ht="17.25">
      <c r="A489" s="295">
        <v>18300</v>
      </c>
      <c r="B489" s="296" t="s">
        <v>523</v>
      </c>
      <c r="C489" s="284" t="s">
        <v>0</v>
      </c>
      <c r="D489" s="285">
        <f>SUM(J489:AE489)</f>
        <v>363</v>
      </c>
      <c r="E489" s="286">
        <f aca="true" t="shared" si="123" ref="E489:AE489">SUM(E490:E491)</f>
        <v>5</v>
      </c>
      <c r="F489" s="286">
        <f t="shared" si="123"/>
        <v>0</v>
      </c>
      <c r="G489" s="286">
        <f t="shared" si="123"/>
        <v>0</v>
      </c>
      <c r="H489" s="286">
        <f t="shared" si="123"/>
        <v>0</v>
      </c>
      <c r="I489" s="286">
        <f t="shared" si="123"/>
        <v>0</v>
      </c>
      <c r="J489" s="286">
        <f>J490+J491</f>
        <v>5</v>
      </c>
      <c r="K489" s="286">
        <f t="shared" si="123"/>
        <v>1</v>
      </c>
      <c r="L489" s="286">
        <f t="shared" si="123"/>
        <v>1</v>
      </c>
      <c r="M489" s="286">
        <f t="shared" si="123"/>
        <v>0</v>
      </c>
      <c r="N489" s="286">
        <f t="shared" si="123"/>
        <v>1</v>
      </c>
      <c r="O489" s="286">
        <f t="shared" si="123"/>
        <v>2</v>
      </c>
      <c r="P489" s="286">
        <f t="shared" si="123"/>
        <v>1</v>
      </c>
      <c r="Q489" s="286">
        <f t="shared" si="123"/>
        <v>6</v>
      </c>
      <c r="R489" s="286">
        <f t="shared" si="123"/>
        <v>9</v>
      </c>
      <c r="S489" s="286">
        <f t="shared" si="123"/>
        <v>12</v>
      </c>
      <c r="T489" s="286">
        <f t="shared" si="123"/>
        <v>22</v>
      </c>
      <c r="U489" s="286">
        <f t="shared" si="123"/>
        <v>33</v>
      </c>
      <c r="V489" s="286">
        <f t="shared" si="123"/>
        <v>40</v>
      </c>
      <c r="W489" s="286">
        <f t="shared" si="123"/>
        <v>36</v>
      </c>
      <c r="X489" s="286">
        <f t="shared" si="123"/>
        <v>34</v>
      </c>
      <c r="Y489" s="286">
        <f t="shared" si="123"/>
        <v>38</v>
      </c>
      <c r="Z489" s="286">
        <f t="shared" si="123"/>
        <v>47</v>
      </c>
      <c r="AA489" s="286">
        <f t="shared" si="123"/>
        <v>37</v>
      </c>
      <c r="AB489" s="286">
        <f t="shared" si="123"/>
        <v>21</v>
      </c>
      <c r="AC489" s="286">
        <f t="shared" si="123"/>
        <v>12</v>
      </c>
      <c r="AD489" s="286">
        <f t="shared" si="123"/>
        <v>5</v>
      </c>
      <c r="AE489" s="287">
        <f t="shared" si="123"/>
        <v>0</v>
      </c>
      <c r="AF489" s="288" t="s">
        <v>0</v>
      </c>
      <c r="AG489" s="297">
        <v>18300</v>
      </c>
      <c r="AH489" s="266"/>
    </row>
    <row r="490" spans="1:34" ht="17.25">
      <c r="A490" s="289"/>
      <c r="B490" s="290" t="s">
        <v>524</v>
      </c>
      <c r="C490" s="284" t="s">
        <v>158</v>
      </c>
      <c r="D490" s="285">
        <f>SUM(J490:AE490)</f>
        <v>217</v>
      </c>
      <c r="E490" s="324">
        <v>4</v>
      </c>
      <c r="F490" s="324">
        <v>0</v>
      </c>
      <c r="G490" s="324">
        <v>0</v>
      </c>
      <c r="H490" s="324">
        <v>0</v>
      </c>
      <c r="I490" s="324">
        <v>0</v>
      </c>
      <c r="J490" s="286">
        <f>SUM(E490:I490)</f>
        <v>4</v>
      </c>
      <c r="K490" s="324">
        <v>1</v>
      </c>
      <c r="L490" s="324">
        <v>1</v>
      </c>
      <c r="M490" s="324">
        <v>0</v>
      </c>
      <c r="N490" s="324">
        <v>1</v>
      </c>
      <c r="O490" s="324">
        <v>2</v>
      </c>
      <c r="P490" s="324">
        <v>1</v>
      </c>
      <c r="Q490" s="324">
        <v>4</v>
      </c>
      <c r="R490" s="324">
        <v>5</v>
      </c>
      <c r="S490" s="324">
        <v>10</v>
      </c>
      <c r="T490" s="324">
        <v>17</v>
      </c>
      <c r="U490" s="324">
        <v>26</v>
      </c>
      <c r="V490" s="324">
        <v>33</v>
      </c>
      <c r="W490" s="324">
        <v>23</v>
      </c>
      <c r="X490" s="324">
        <v>17</v>
      </c>
      <c r="Y490" s="324">
        <v>23</v>
      </c>
      <c r="Z490" s="324">
        <v>26</v>
      </c>
      <c r="AA490" s="324">
        <v>16</v>
      </c>
      <c r="AB490" s="324">
        <v>5</v>
      </c>
      <c r="AC490" s="324">
        <v>2</v>
      </c>
      <c r="AD490" s="324">
        <v>0</v>
      </c>
      <c r="AE490" s="324" t="s">
        <v>218</v>
      </c>
      <c r="AF490" s="288" t="s">
        <v>158</v>
      </c>
      <c r="AG490" s="281"/>
      <c r="AH490" s="266"/>
    </row>
    <row r="491" spans="1:34" ht="17.25">
      <c r="A491" s="289"/>
      <c r="B491" s="290" t="s">
        <v>525</v>
      </c>
      <c r="C491" s="284" t="s">
        <v>159</v>
      </c>
      <c r="D491" s="285">
        <f>SUM(J491:AE491)</f>
        <v>146</v>
      </c>
      <c r="E491" s="324">
        <v>1</v>
      </c>
      <c r="F491" s="324">
        <v>0</v>
      </c>
      <c r="G491" s="324">
        <v>0</v>
      </c>
      <c r="H491" s="324">
        <v>0</v>
      </c>
      <c r="I491" s="324">
        <v>0</v>
      </c>
      <c r="J491" s="286">
        <f>SUM(E491:I491)</f>
        <v>1</v>
      </c>
      <c r="K491" s="324">
        <v>0</v>
      </c>
      <c r="L491" s="324">
        <v>0</v>
      </c>
      <c r="M491" s="324">
        <v>0</v>
      </c>
      <c r="N491" s="324">
        <v>0</v>
      </c>
      <c r="O491" s="324">
        <v>0</v>
      </c>
      <c r="P491" s="324">
        <v>0</v>
      </c>
      <c r="Q491" s="324">
        <v>2</v>
      </c>
      <c r="R491" s="324">
        <v>4</v>
      </c>
      <c r="S491" s="324">
        <v>2</v>
      </c>
      <c r="T491" s="324">
        <v>5</v>
      </c>
      <c r="U491" s="324">
        <v>7</v>
      </c>
      <c r="V491" s="324">
        <v>7</v>
      </c>
      <c r="W491" s="324">
        <v>13</v>
      </c>
      <c r="X491" s="324">
        <v>17</v>
      </c>
      <c r="Y491" s="324">
        <v>15</v>
      </c>
      <c r="Z491" s="324">
        <v>21</v>
      </c>
      <c r="AA491" s="324">
        <v>21</v>
      </c>
      <c r="AB491" s="324">
        <v>16</v>
      </c>
      <c r="AC491" s="324">
        <v>10</v>
      </c>
      <c r="AD491" s="324">
        <v>5</v>
      </c>
      <c r="AE491" s="324" t="s">
        <v>218</v>
      </c>
      <c r="AF491" s="288" t="s">
        <v>159</v>
      </c>
      <c r="AG491" s="281"/>
      <c r="AH491" s="266"/>
    </row>
    <row r="492" spans="1:34" ht="6.75" customHeight="1">
      <c r="A492" s="289"/>
      <c r="B492" s="290"/>
      <c r="C492" s="291"/>
      <c r="D492" s="285"/>
      <c r="E492" s="286"/>
      <c r="F492" s="286"/>
      <c r="G492" s="286"/>
      <c r="H492" s="286"/>
      <c r="I492" s="286"/>
      <c r="J492" s="286"/>
      <c r="K492" s="286"/>
      <c r="L492" s="286"/>
      <c r="M492" s="286"/>
      <c r="N492" s="286"/>
      <c r="O492" s="286"/>
      <c r="P492" s="286"/>
      <c r="Q492" s="286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  <c r="AB492" s="286"/>
      <c r="AC492" s="286"/>
      <c r="AD492" s="286"/>
      <c r="AE492" s="287"/>
      <c r="AF492" s="288"/>
      <c r="AG492" s="281"/>
      <c r="AH492" s="266"/>
    </row>
    <row r="493" spans="1:34" ht="17.25">
      <c r="A493" s="292">
        <v>20000</v>
      </c>
      <c r="B493" s="293" t="s">
        <v>300</v>
      </c>
      <c r="C493" s="284" t="s">
        <v>0</v>
      </c>
      <c r="D493" s="285">
        <f>SUM(J493:AE493)</f>
        <v>750</v>
      </c>
      <c r="E493" s="286">
        <f aca="true" t="shared" si="124" ref="E493:AE493">E494+E495</f>
        <v>0</v>
      </c>
      <c r="F493" s="286">
        <f t="shared" si="124"/>
        <v>3</v>
      </c>
      <c r="G493" s="286">
        <f t="shared" si="124"/>
        <v>1</v>
      </c>
      <c r="H493" s="286">
        <f t="shared" si="124"/>
        <v>1</v>
      </c>
      <c r="I493" s="286">
        <f t="shared" si="124"/>
        <v>0</v>
      </c>
      <c r="J493" s="286">
        <f t="shared" si="124"/>
        <v>5</v>
      </c>
      <c r="K493" s="286">
        <f t="shared" si="124"/>
        <v>1</v>
      </c>
      <c r="L493" s="286">
        <f t="shared" si="124"/>
        <v>2</v>
      </c>
      <c r="M493" s="286">
        <f t="shared" si="124"/>
        <v>6</v>
      </c>
      <c r="N493" s="286">
        <f t="shared" si="124"/>
        <v>23</v>
      </c>
      <c r="O493" s="286">
        <f t="shared" si="124"/>
        <v>38</v>
      </c>
      <c r="P493" s="286">
        <f t="shared" si="124"/>
        <v>34</v>
      </c>
      <c r="Q493" s="286">
        <f t="shared" si="124"/>
        <v>44</v>
      </c>
      <c r="R493" s="286">
        <f t="shared" si="124"/>
        <v>32</v>
      </c>
      <c r="S493" s="286">
        <f t="shared" si="124"/>
        <v>36</v>
      </c>
      <c r="T493" s="286">
        <f t="shared" si="124"/>
        <v>41</v>
      </c>
      <c r="U493" s="286">
        <f t="shared" si="124"/>
        <v>46</v>
      </c>
      <c r="V493" s="286">
        <f t="shared" si="124"/>
        <v>62</v>
      </c>
      <c r="W493" s="286">
        <f t="shared" si="124"/>
        <v>53</v>
      </c>
      <c r="X493" s="286">
        <f t="shared" si="124"/>
        <v>64</v>
      </c>
      <c r="Y493" s="286">
        <f t="shared" si="124"/>
        <v>74</v>
      </c>
      <c r="Z493" s="286">
        <f t="shared" si="124"/>
        <v>76</v>
      </c>
      <c r="AA493" s="286">
        <f t="shared" si="124"/>
        <v>56</v>
      </c>
      <c r="AB493" s="286">
        <f t="shared" si="124"/>
        <v>34</v>
      </c>
      <c r="AC493" s="286">
        <f t="shared" si="124"/>
        <v>18</v>
      </c>
      <c r="AD493" s="286">
        <f t="shared" si="124"/>
        <v>5</v>
      </c>
      <c r="AE493" s="287">
        <f t="shared" si="124"/>
        <v>0</v>
      </c>
      <c r="AF493" s="288" t="s">
        <v>0</v>
      </c>
      <c r="AG493" s="294">
        <v>20000</v>
      </c>
      <c r="AH493" s="266"/>
    </row>
    <row r="494" spans="1:34" ht="17.25">
      <c r="A494" s="289"/>
      <c r="B494" s="290"/>
      <c r="C494" s="284" t="s">
        <v>158</v>
      </c>
      <c r="D494" s="285">
        <f>SUM(J494:AE494)</f>
        <v>482</v>
      </c>
      <c r="E494" s="324">
        <v>0</v>
      </c>
      <c r="F494" s="324">
        <v>1</v>
      </c>
      <c r="G494" s="324">
        <v>1</v>
      </c>
      <c r="H494" s="324">
        <v>0</v>
      </c>
      <c r="I494" s="324">
        <v>0</v>
      </c>
      <c r="J494" s="324">
        <f>SUM(E494:I494)</f>
        <v>2</v>
      </c>
      <c r="K494" s="324">
        <v>1</v>
      </c>
      <c r="L494" s="324">
        <v>2</v>
      </c>
      <c r="M494" s="324">
        <v>4</v>
      </c>
      <c r="N494" s="324">
        <v>19</v>
      </c>
      <c r="O494" s="324">
        <v>32</v>
      </c>
      <c r="P494" s="324">
        <v>28</v>
      </c>
      <c r="Q494" s="324">
        <v>29</v>
      </c>
      <c r="R494" s="324">
        <v>25</v>
      </c>
      <c r="S494" s="324">
        <v>21</v>
      </c>
      <c r="T494" s="324">
        <v>27</v>
      </c>
      <c r="U494" s="324">
        <v>36</v>
      </c>
      <c r="V494" s="324">
        <v>46</v>
      </c>
      <c r="W494" s="324">
        <v>37</v>
      </c>
      <c r="X494" s="324">
        <v>42</v>
      </c>
      <c r="Y494" s="324">
        <v>49</v>
      </c>
      <c r="Z494" s="324">
        <v>42</v>
      </c>
      <c r="AA494" s="324">
        <v>24</v>
      </c>
      <c r="AB494" s="324">
        <v>12</v>
      </c>
      <c r="AC494" s="324">
        <v>4</v>
      </c>
      <c r="AD494" s="324">
        <v>0</v>
      </c>
      <c r="AE494" s="324">
        <v>0</v>
      </c>
      <c r="AF494" s="288" t="s">
        <v>158</v>
      </c>
      <c r="AG494" s="281"/>
      <c r="AH494" s="266"/>
    </row>
    <row r="495" spans="1:34" ht="17.25">
      <c r="A495" s="289"/>
      <c r="B495" s="290"/>
      <c r="C495" s="284" t="s">
        <v>159</v>
      </c>
      <c r="D495" s="285">
        <f>SUM(J495:AE495)</f>
        <v>268</v>
      </c>
      <c r="E495" s="324">
        <v>0</v>
      </c>
      <c r="F495" s="324">
        <v>2</v>
      </c>
      <c r="G495" s="324">
        <v>0</v>
      </c>
      <c r="H495" s="324">
        <v>1</v>
      </c>
      <c r="I495" s="324">
        <v>0</v>
      </c>
      <c r="J495" s="324">
        <f>SUM(E495:I495)</f>
        <v>3</v>
      </c>
      <c r="K495" s="324">
        <v>0</v>
      </c>
      <c r="L495" s="324">
        <v>0</v>
      </c>
      <c r="M495" s="324">
        <v>2</v>
      </c>
      <c r="N495" s="324">
        <v>4</v>
      </c>
      <c r="O495" s="324">
        <v>6</v>
      </c>
      <c r="P495" s="324">
        <v>6</v>
      </c>
      <c r="Q495" s="324">
        <v>15</v>
      </c>
      <c r="R495" s="324">
        <v>7</v>
      </c>
      <c r="S495" s="324">
        <v>15</v>
      </c>
      <c r="T495" s="324">
        <v>14</v>
      </c>
      <c r="U495" s="324">
        <v>10</v>
      </c>
      <c r="V495" s="324">
        <v>16</v>
      </c>
      <c r="W495" s="324">
        <v>16</v>
      </c>
      <c r="X495" s="324">
        <v>22</v>
      </c>
      <c r="Y495" s="324">
        <v>25</v>
      </c>
      <c r="Z495" s="324">
        <v>34</v>
      </c>
      <c r="AA495" s="324">
        <v>32</v>
      </c>
      <c r="AB495" s="324">
        <v>22</v>
      </c>
      <c r="AC495" s="324">
        <v>14</v>
      </c>
      <c r="AD495" s="324">
        <v>5</v>
      </c>
      <c r="AE495" s="324" t="s">
        <v>218</v>
      </c>
      <c r="AF495" s="288" t="s">
        <v>159</v>
      </c>
      <c r="AG495" s="281"/>
      <c r="AH495" s="266"/>
    </row>
    <row r="496" spans="1:34" ht="6.75" customHeight="1">
      <c r="A496" s="289"/>
      <c r="B496" s="290"/>
      <c r="C496" s="291"/>
      <c r="D496" s="285"/>
      <c r="E496" s="286"/>
      <c r="F496" s="286"/>
      <c r="G496" s="286"/>
      <c r="H496" s="286"/>
      <c r="I496" s="286"/>
      <c r="J496" s="286"/>
      <c r="K496" s="286"/>
      <c r="L496" s="286"/>
      <c r="M496" s="286"/>
      <c r="N496" s="286"/>
      <c r="O496" s="286"/>
      <c r="P496" s="286"/>
      <c r="Q496" s="286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  <c r="AB496" s="286"/>
      <c r="AC496" s="286"/>
      <c r="AD496" s="286"/>
      <c r="AE496" s="287"/>
      <c r="AF496" s="288"/>
      <c r="AG496" s="281"/>
      <c r="AH496" s="266"/>
    </row>
    <row r="497" spans="1:34" ht="17.25">
      <c r="A497" s="295">
        <v>20100</v>
      </c>
      <c r="B497" s="296" t="s">
        <v>574</v>
      </c>
      <c r="C497" s="284" t="s">
        <v>0</v>
      </c>
      <c r="D497" s="285">
        <f>SUM(J497:AE497)</f>
        <v>355</v>
      </c>
      <c r="E497" s="286">
        <f aca="true" t="shared" si="125" ref="E497:AD497">+E498+E499</f>
        <v>0</v>
      </c>
      <c r="F497" s="286">
        <f t="shared" si="125"/>
        <v>1</v>
      </c>
      <c r="G497" s="286">
        <f t="shared" si="125"/>
        <v>1</v>
      </c>
      <c r="H497" s="286">
        <f t="shared" si="125"/>
        <v>0</v>
      </c>
      <c r="I497" s="286">
        <f t="shared" si="125"/>
        <v>0</v>
      </c>
      <c r="J497" s="286">
        <f>J498+J499</f>
        <v>2</v>
      </c>
      <c r="K497" s="286">
        <f t="shared" si="125"/>
        <v>1</v>
      </c>
      <c r="L497" s="286">
        <f t="shared" si="125"/>
        <v>2</v>
      </c>
      <c r="M497" s="286">
        <f t="shared" si="125"/>
        <v>0</v>
      </c>
      <c r="N497" s="286">
        <f t="shared" si="125"/>
        <v>8</v>
      </c>
      <c r="O497" s="286">
        <f t="shared" si="125"/>
        <v>7</v>
      </c>
      <c r="P497" s="286">
        <f t="shared" si="125"/>
        <v>2</v>
      </c>
      <c r="Q497" s="286">
        <f t="shared" si="125"/>
        <v>10</v>
      </c>
      <c r="R497" s="286">
        <f t="shared" si="125"/>
        <v>3</v>
      </c>
      <c r="S497" s="286">
        <f t="shared" si="125"/>
        <v>5</v>
      </c>
      <c r="T497" s="286">
        <f t="shared" si="125"/>
        <v>9</v>
      </c>
      <c r="U497" s="286">
        <f t="shared" si="125"/>
        <v>14</v>
      </c>
      <c r="V497" s="286">
        <f t="shared" si="125"/>
        <v>17</v>
      </c>
      <c r="W497" s="286">
        <f t="shared" si="125"/>
        <v>29</v>
      </c>
      <c r="X497" s="286">
        <f t="shared" si="125"/>
        <v>41</v>
      </c>
      <c r="Y497" s="286">
        <f t="shared" si="125"/>
        <v>54</v>
      </c>
      <c r="Z497" s="286">
        <f t="shared" si="125"/>
        <v>55</v>
      </c>
      <c r="AA497" s="286">
        <f t="shared" si="125"/>
        <v>47</v>
      </c>
      <c r="AB497" s="286">
        <f t="shared" si="125"/>
        <v>30</v>
      </c>
      <c r="AC497" s="286">
        <f t="shared" si="125"/>
        <v>14</v>
      </c>
      <c r="AD497" s="286">
        <f t="shared" si="125"/>
        <v>5</v>
      </c>
      <c r="AE497" s="287">
        <f>+AE498+AE499</f>
        <v>0</v>
      </c>
      <c r="AF497" s="288" t="s">
        <v>0</v>
      </c>
      <c r="AG497" s="297">
        <v>20100</v>
      </c>
      <c r="AH497" s="266"/>
    </row>
    <row r="498" spans="1:34" ht="17.25">
      <c r="A498" s="289"/>
      <c r="B498" s="290"/>
      <c r="C498" s="284" t="s">
        <v>158</v>
      </c>
      <c r="D498" s="285">
        <f>SUM(J498:AE498)</f>
        <v>209</v>
      </c>
      <c r="E498" s="324">
        <v>0</v>
      </c>
      <c r="F498" s="324">
        <v>1</v>
      </c>
      <c r="G498" s="324">
        <v>1</v>
      </c>
      <c r="H498" s="324">
        <v>0</v>
      </c>
      <c r="I498" s="324">
        <v>0</v>
      </c>
      <c r="J498" s="324">
        <f>SUM(E498:I498)</f>
        <v>2</v>
      </c>
      <c r="K498" s="324">
        <v>1</v>
      </c>
      <c r="L498" s="324">
        <v>2</v>
      </c>
      <c r="M498" s="324">
        <v>0</v>
      </c>
      <c r="N498" s="324">
        <v>6</v>
      </c>
      <c r="O498" s="324">
        <v>7</v>
      </c>
      <c r="P498" s="324">
        <v>2</v>
      </c>
      <c r="Q498" s="324">
        <v>9</v>
      </c>
      <c r="R498" s="324">
        <v>3</v>
      </c>
      <c r="S498" s="324">
        <v>2</v>
      </c>
      <c r="T498" s="324">
        <v>8</v>
      </c>
      <c r="U498" s="324">
        <v>11</v>
      </c>
      <c r="V498" s="324">
        <v>15</v>
      </c>
      <c r="W498" s="324">
        <v>19</v>
      </c>
      <c r="X498" s="324">
        <v>27</v>
      </c>
      <c r="Y498" s="324">
        <v>35</v>
      </c>
      <c r="Z498" s="324">
        <v>31</v>
      </c>
      <c r="AA498" s="324">
        <v>17</v>
      </c>
      <c r="AB498" s="324">
        <v>10</v>
      </c>
      <c r="AC498" s="324">
        <v>2</v>
      </c>
      <c r="AD498" s="324">
        <v>0</v>
      </c>
      <c r="AE498" s="324">
        <v>0</v>
      </c>
      <c r="AF498" s="288" t="s">
        <v>158</v>
      </c>
      <c r="AG498" s="281"/>
      <c r="AH498" s="266"/>
    </row>
    <row r="499" spans="1:34" ht="17.25">
      <c r="A499" s="289"/>
      <c r="B499" s="290"/>
      <c r="C499" s="284" t="s">
        <v>159</v>
      </c>
      <c r="D499" s="285">
        <f>SUM(J499:AE499)</f>
        <v>146</v>
      </c>
      <c r="E499" s="324">
        <v>0</v>
      </c>
      <c r="F499" s="324">
        <v>0</v>
      </c>
      <c r="G499" s="324">
        <v>0</v>
      </c>
      <c r="H499" s="324">
        <v>0</v>
      </c>
      <c r="I499" s="324">
        <v>0</v>
      </c>
      <c r="J499" s="324">
        <f>SUM(E499:I499)</f>
        <v>0</v>
      </c>
      <c r="K499" s="324">
        <v>0</v>
      </c>
      <c r="L499" s="324">
        <v>0</v>
      </c>
      <c r="M499" s="324">
        <v>0</v>
      </c>
      <c r="N499" s="324">
        <v>2</v>
      </c>
      <c r="O499" s="324">
        <v>0</v>
      </c>
      <c r="P499" s="324">
        <v>0</v>
      </c>
      <c r="Q499" s="324">
        <v>1</v>
      </c>
      <c r="R499" s="324">
        <v>0</v>
      </c>
      <c r="S499" s="324">
        <v>3</v>
      </c>
      <c r="T499" s="324">
        <v>1</v>
      </c>
      <c r="U499" s="324">
        <v>3</v>
      </c>
      <c r="V499" s="324">
        <v>2</v>
      </c>
      <c r="W499" s="324">
        <v>10</v>
      </c>
      <c r="X499" s="324">
        <v>14</v>
      </c>
      <c r="Y499" s="324">
        <v>19</v>
      </c>
      <c r="Z499" s="324">
        <v>24</v>
      </c>
      <c r="AA499" s="324">
        <v>30</v>
      </c>
      <c r="AB499" s="324">
        <v>20</v>
      </c>
      <c r="AC499" s="324">
        <v>12</v>
      </c>
      <c r="AD499" s="324">
        <v>5</v>
      </c>
      <c r="AE499" s="324" t="s">
        <v>218</v>
      </c>
      <c r="AF499" s="288" t="s">
        <v>159</v>
      </c>
      <c r="AG499" s="281"/>
      <c r="AH499" s="266"/>
    </row>
    <row r="500" spans="1:34" ht="6.75" customHeight="1">
      <c r="A500" s="289"/>
      <c r="B500" s="290"/>
      <c r="C500" s="291"/>
      <c r="D500" s="285"/>
      <c r="E500" s="286"/>
      <c r="F500" s="286"/>
      <c r="G500" s="286"/>
      <c r="H500" s="286"/>
      <c r="I500" s="286"/>
      <c r="J500" s="286"/>
      <c r="K500" s="286"/>
      <c r="L500" s="286"/>
      <c r="M500" s="286"/>
      <c r="N500" s="286"/>
      <c r="O500" s="286"/>
      <c r="P500" s="286"/>
      <c r="Q500" s="286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  <c r="AB500" s="286"/>
      <c r="AC500" s="286"/>
      <c r="AD500" s="286"/>
      <c r="AE500" s="287"/>
      <c r="AF500" s="288"/>
      <c r="AG500" s="281"/>
      <c r="AH500" s="266"/>
    </row>
    <row r="501" spans="1:34" ht="17.25">
      <c r="A501" s="295">
        <v>20101</v>
      </c>
      <c r="B501" s="296" t="s">
        <v>575</v>
      </c>
      <c r="C501" s="284" t="s">
        <v>0</v>
      </c>
      <c r="D501" s="285">
        <f>SUM(J501:AE501)</f>
        <v>54</v>
      </c>
      <c r="E501" s="286">
        <f aca="true" t="shared" si="126" ref="E501:AE501">SUM(E502:E503)</f>
        <v>0</v>
      </c>
      <c r="F501" s="286">
        <f t="shared" si="126"/>
        <v>1</v>
      </c>
      <c r="G501" s="286">
        <f t="shared" si="126"/>
        <v>0</v>
      </c>
      <c r="H501" s="286">
        <f t="shared" si="126"/>
        <v>0</v>
      </c>
      <c r="I501" s="286">
        <f t="shared" si="126"/>
        <v>0</v>
      </c>
      <c r="J501" s="286">
        <f>J502+J503</f>
        <v>1</v>
      </c>
      <c r="K501" s="286">
        <f t="shared" si="126"/>
        <v>0</v>
      </c>
      <c r="L501" s="286">
        <f t="shared" si="126"/>
        <v>1</v>
      </c>
      <c r="M501" s="286">
        <f t="shared" si="126"/>
        <v>0</v>
      </c>
      <c r="N501" s="286">
        <f t="shared" si="126"/>
        <v>3</v>
      </c>
      <c r="O501" s="286">
        <f t="shared" si="126"/>
        <v>4</v>
      </c>
      <c r="P501" s="286">
        <f t="shared" si="126"/>
        <v>2</v>
      </c>
      <c r="Q501" s="286">
        <f t="shared" si="126"/>
        <v>4</v>
      </c>
      <c r="R501" s="286">
        <f t="shared" si="126"/>
        <v>0</v>
      </c>
      <c r="S501" s="286">
        <f t="shared" si="126"/>
        <v>1</v>
      </c>
      <c r="T501" s="286">
        <f t="shared" si="126"/>
        <v>2</v>
      </c>
      <c r="U501" s="286">
        <f t="shared" si="126"/>
        <v>5</v>
      </c>
      <c r="V501" s="286">
        <f t="shared" si="126"/>
        <v>3</v>
      </c>
      <c r="W501" s="286">
        <f t="shared" si="126"/>
        <v>5</v>
      </c>
      <c r="X501" s="286">
        <f t="shared" si="126"/>
        <v>8</v>
      </c>
      <c r="Y501" s="286">
        <f t="shared" si="126"/>
        <v>8</v>
      </c>
      <c r="Z501" s="286">
        <f t="shared" si="126"/>
        <v>6</v>
      </c>
      <c r="AA501" s="286">
        <f t="shared" si="126"/>
        <v>1</v>
      </c>
      <c r="AB501" s="286">
        <f t="shared" si="126"/>
        <v>0</v>
      </c>
      <c r="AC501" s="286">
        <f t="shared" si="126"/>
        <v>0</v>
      </c>
      <c r="AD501" s="286">
        <f t="shared" si="126"/>
        <v>0</v>
      </c>
      <c r="AE501" s="287">
        <f t="shared" si="126"/>
        <v>0</v>
      </c>
      <c r="AF501" s="288" t="s">
        <v>0</v>
      </c>
      <c r="AG501" s="297">
        <v>20101</v>
      </c>
      <c r="AH501" s="266"/>
    </row>
    <row r="502" spans="1:34" ht="17.25">
      <c r="A502" s="289"/>
      <c r="B502" s="290"/>
      <c r="C502" s="284" t="s">
        <v>158</v>
      </c>
      <c r="D502" s="285">
        <f>SUM(J502:AE502)</f>
        <v>41</v>
      </c>
      <c r="E502" s="324">
        <v>0</v>
      </c>
      <c r="F502" s="324">
        <v>1</v>
      </c>
      <c r="G502" s="324">
        <v>0</v>
      </c>
      <c r="H502" s="324">
        <v>0</v>
      </c>
      <c r="I502" s="324">
        <v>0</v>
      </c>
      <c r="J502" s="286">
        <f>SUM(E502:I502)</f>
        <v>1</v>
      </c>
      <c r="K502" s="324">
        <v>0</v>
      </c>
      <c r="L502" s="324">
        <v>1</v>
      </c>
      <c r="M502" s="324">
        <v>0</v>
      </c>
      <c r="N502" s="324">
        <v>3</v>
      </c>
      <c r="O502" s="324">
        <v>4</v>
      </c>
      <c r="P502" s="324">
        <v>2</v>
      </c>
      <c r="Q502" s="324">
        <v>4</v>
      </c>
      <c r="R502" s="324">
        <v>0</v>
      </c>
      <c r="S502" s="324">
        <v>1</v>
      </c>
      <c r="T502" s="324">
        <v>2</v>
      </c>
      <c r="U502" s="324">
        <v>4</v>
      </c>
      <c r="V502" s="324">
        <v>3</v>
      </c>
      <c r="W502" s="324">
        <v>3</v>
      </c>
      <c r="X502" s="324">
        <v>5</v>
      </c>
      <c r="Y502" s="324">
        <v>3</v>
      </c>
      <c r="Z502" s="324">
        <v>5</v>
      </c>
      <c r="AA502" s="324">
        <v>0</v>
      </c>
      <c r="AB502" s="324">
        <v>0</v>
      </c>
      <c r="AC502" s="324">
        <v>0</v>
      </c>
      <c r="AD502" s="324">
        <v>0</v>
      </c>
      <c r="AE502" s="324" t="s">
        <v>218</v>
      </c>
      <c r="AF502" s="288" t="s">
        <v>158</v>
      </c>
      <c r="AG502" s="281"/>
      <c r="AH502" s="266"/>
    </row>
    <row r="503" spans="1:34" ht="17.25">
      <c r="A503" s="289"/>
      <c r="B503" s="290"/>
      <c r="C503" s="284" t="s">
        <v>159</v>
      </c>
      <c r="D503" s="285">
        <f>SUM(J503:AE503)</f>
        <v>13</v>
      </c>
      <c r="E503" s="324" t="s">
        <v>218</v>
      </c>
      <c r="F503" s="324" t="s">
        <v>218</v>
      </c>
      <c r="G503" s="324" t="s">
        <v>218</v>
      </c>
      <c r="H503" s="324" t="s">
        <v>218</v>
      </c>
      <c r="I503" s="324" t="s">
        <v>218</v>
      </c>
      <c r="J503" s="286">
        <f>SUM(E503:I503)</f>
        <v>0</v>
      </c>
      <c r="K503" s="324" t="s">
        <v>218</v>
      </c>
      <c r="L503" s="324" t="s">
        <v>218</v>
      </c>
      <c r="M503" s="324" t="s">
        <v>218</v>
      </c>
      <c r="N503" s="324" t="s">
        <v>218</v>
      </c>
      <c r="O503" s="324" t="s">
        <v>218</v>
      </c>
      <c r="P503" s="324">
        <v>0</v>
      </c>
      <c r="Q503" s="324">
        <v>0</v>
      </c>
      <c r="R503" s="324">
        <v>0</v>
      </c>
      <c r="S503" s="324">
        <v>0</v>
      </c>
      <c r="T503" s="324">
        <v>0</v>
      </c>
      <c r="U503" s="324">
        <v>1</v>
      </c>
      <c r="V503" s="324">
        <v>0</v>
      </c>
      <c r="W503" s="324">
        <v>2</v>
      </c>
      <c r="X503" s="324">
        <v>3</v>
      </c>
      <c r="Y503" s="324">
        <v>5</v>
      </c>
      <c r="Z503" s="324">
        <v>1</v>
      </c>
      <c r="AA503" s="324">
        <v>1</v>
      </c>
      <c r="AB503" s="324">
        <v>0</v>
      </c>
      <c r="AC503" s="324">
        <v>0</v>
      </c>
      <c r="AD503" s="324" t="s">
        <v>218</v>
      </c>
      <c r="AE503" s="324" t="s">
        <v>218</v>
      </c>
      <c r="AF503" s="288" t="s">
        <v>159</v>
      </c>
      <c r="AG503" s="281"/>
      <c r="AH503" s="266"/>
    </row>
    <row r="504" spans="1:34" ht="6.75" customHeight="1">
      <c r="A504" s="289"/>
      <c r="B504" s="290"/>
      <c r="C504" s="291"/>
      <c r="D504" s="285"/>
      <c r="E504" s="286"/>
      <c r="F504" s="286"/>
      <c r="G504" s="286"/>
      <c r="H504" s="286"/>
      <c r="I504" s="286"/>
      <c r="J504" s="286"/>
      <c r="K504" s="286"/>
      <c r="L504" s="286"/>
      <c r="M504" s="286"/>
      <c r="N504" s="286"/>
      <c r="O504" s="286"/>
      <c r="P504" s="286"/>
      <c r="Q504" s="286"/>
      <c r="R504" s="286"/>
      <c r="S504" s="286"/>
      <c r="T504" s="286"/>
      <c r="U504" s="286"/>
      <c r="V504" s="286"/>
      <c r="W504" s="286"/>
      <c r="X504" s="286"/>
      <c r="Y504" s="286"/>
      <c r="Z504" s="286"/>
      <c r="AA504" s="286"/>
      <c r="AB504" s="286"/>
      <c r="AC504" s="286"/>
      <c r="AD504" s="286"/>
      <c r="AE504" s="287"/>
      <c r="AF504" s="288"/>
      <c r="AG504" s="281"/>
      <c r="AH504" s="266"/>
    </row>
    <row r="505" spans="1:34" ht="17.25">
      <c r="A505" s="295">
        <v>20102</v>
      </c>
      <c r="B505" s="296" t="s">
        <v>576</v>
      </c>
      <c r="C505" s="284" t="s">
        <v>0</v>
      </c>
      <c r="D505" s="285">
        <f>SUM(J505:AE505)</f>
        <v>55</v>
      </c>
      <c r="E505" s="286">
        <f aca="true" t="shared" si="127" ref="E505:AE505">SUM(E506:E507)</f>
        <v>0</v>
      </c>
      <c r="F505" s="286">
        <f t="shared" si="127"/>
        <v>0</v>
      </c>
      <c r="G505" s="286">
        <f t="shared" si="127"/>
        <v>0</v>
      </c>
      <c r="H505" s="286">
        <f t="shared" si="127"/>
        <v>0</v>
      </c>
      <c r="I505" s="286">
        <f t="shared" si="127"/>
        <v>0</v>
      </c>
      <c r="J505" s="286">
        <f>J506+J507</f>
        <v>0</v>
      </c>
      <c r="K505" s="286">
        <f t="shared" si="127"/>
        <v>0</v>
      </c>
      <c r="L505" s="286">
        <f t="shared" si="127"/>
        <v>0</v>
      </c>
      <c r="M505" s="286">
        <f t="shared" si="127"/>
        <v>0</v>
      </c>
      <c r="N505" s="286">
        <f t="shared" si="127"/>
        <v>1</v>
      </c>
      <c r="O505" s="286">
        <f t="shared" si="127"/>
        <v>0</v>
      </c>
      <c r="P505" s="286">
        <f t="shared" si="127"/>
        <v>0</v>
      </c>
      <c r="Q505" s="286">
        <f t="shared" si="127"/>
        <v>2</v>
      </c>
      <c r="R505" s="286">
        <f t="shared" si="127"/>
        <v>0</v>
      </c>
      <c r="S505" s="286">
        <f t="shared" si="127"/>
        <v>3</v>
      </c>
      <c r="T505" s="286">
        <f t="shared" si="127"/>
        <v>3</v>
      </c>
      <c r="U505" s="286">
        <f t="shared" si="127"/>
        <v>1</v>
      </c>
      <c r="V505" s="286">
        <f t="shared" si="127"/>
        <v>2</v>
      </c>
      <c r="W505" s="286">
        <f t="shared" si="127"/>
        <v>3</v>
      </c>
      <c r="X505" s="286">
        <f t="shared" si="127"/>
        <v>4</v>
      </c>
      <c r="Y505" s="286">
        <f t="shared" si="127"/>
        <v>3</v>
      </c>
      <c r="Z505" s="286">
        <f t="shared" si="127"/>
        <v>11</v>
      </c>
      <c r="AA505" s="286">
        <f t="shared" si="127"/>
        <v>8</v>
      </c>
      <c r="AB505" s="286">
        <f t="shared" si="127"/>
        <v>8</v>
      </c>
      <c r="AC505" s="286">
        <f t="shared" si="127"/>
        <v>4</v>
      </c>
      <c r="AD505" s="286">
        <f t="shared" si="127"/>
        <v>2</v>
      </c>
      <c r="AE505" s="287">
        <f t="shared" si="127"/>
        <v>0</v>
      </c>
      <c r="AF505" s="288" t="s">
        <v>0</v>
      </c>
      <c r="AG505" s="297">
        <v>20102</v>
      </c>
      <c r="AH505" s="266"/>
    </row>
    <row r="506" spans="1:34" ht="17.25">
      <c r="A506" s="289"/>
      <c r="B506" s="290"/>
      <c r="C506" s="284" t="s">
        <v>158</v>
      </c>
      <c r="D506" s="285">
        <f>SUM(J506:AE506)</f>
        <v>30</v>
      </c>
      <c r="E506" s="324" t="s">
        <v>218</v>
      </c>
      <c r="F506" s="324" t="s">
        <v>218</v>
      </c>
      <c r="G506" s="324" t="s">
        <v>218</v>
      </c>
      <c r="H506" s="324" t="s">
        <v>218</v>
      </c>
      <c r="I506" s="324" t="s">
        <v>218</v>
      </c>
      <c r="J506" s="286">
        <f>SUM(E506:I506)</f>
        <v>0</v>
      </c>
      <c r="K506" s="324" t="s">
        <v>218</v>
      </c>
      <c r="L506" s="324">
        <v>0</v>
      </c>
      <c r="M506" s="324">
        <v>0</v>
      </c>
      <c r="N506" s="324">
        <v>1</v>
      </c>
      <c r="O506" s="324">
        <v>0</v>
      </c>
      <c r="P506" s="324">
        <v>0</v>
      </c>
      <c r="Q506" s="324">
        <v>1</v>
      </c>
      <c r="R506" s="324">
        <v>0</v>
      </c>
      <c r="S506" s="324">
        <v>1</v>
      </c>
      <c r="T506" s="324">
        <v>3</v>
      </c>
      <c r="U506" s="324">
        <v>1</v>
      </c>
      <c r="V506" s="324">
        <v>2</v>
      </c>
      <c r="W506" s="324">
        <v>3</v>
      </c>
      <c r="X506" s="324">
        <v>3</v>
      </c>
      <c r="Y506" s="324">
        <v>2</v>
      </c>
      <c r="Z506" s="324">
        <v>8</v>
      </c>
      <c r="AA506" s="324">
        <v>2</v>
      </c>
      <c r="AB506" s="324">
        <v>3</v>
      </c>
      <c r="AC506" s="324">
        <v>0</v>
      </c>
      <c r="AD506" s="324" t="s">
        <v>218</v>
      </c>
      <c r="AE506" s="324" t="s">
        <v>218</v>
      </c>
      <c r="AF506" s="288" t="s">
        <v>158</v>
      </c>
      <c r="AG506" s="281"/>
      <c r="AH506" s="266"/>
    </row>
    <row r="507" spans="1:34" ht="17.25">
      <c r="A507" s="289"/>
      <c r="B507" s="290"/>
      <c r="C507" s="284" t="s">
        <v>159</v>
      </c>
      <c r="D507" s="285">
        <f>SUM(J507:AE507)</f>
        <v>25</v>
      </c>
      <c r="E507" s="324" t="s">
        <v>218</v>
      </c>
      <c r="F507" s="324" t="s">
        <v>218</v>
      </c>
      <c r="G507" s="324" t="s">
        <v>218</v>
      </c>
      <c r="H507" s="324" t="s">
        <v>218</v>
      </c>
      <c r="I507" s="324" t="s">
        <v>218</v>
      </c>
      <c r="J507" s="286">
        <f>SUM(E507:I507)</f>
        <v>0</v>
      </c>
      <c r="K507" s="324" t="s">
        <v>218</v>
      </c>
      <c r="L507" s="324">
        <v>0</v>
      </c>
      <c r="M507" s="324">
        <v>0</v>
      </c>
      <c r="N507" s="324">
        <v>0</v>
      </c>
      <c r="O507" s="324">
        <v>0</v>
      </c>
      <c r="P507" s="324">
        <v>0</v>
      </c>
      <c r="Q507" s="324">
        <v>1</v>
      </c>
      <c r="R507" s="324">
        <v>0</v>
      </c>
      <c r="S507" s="324">
        <v>2</v>
      </c>
      <c r="T507" s="324">
        <v>0</v>
      </c>
      <c r="U507" s="324">
        <v>0</v>
      </c>
      <c r="V507" s="324">
        <v>0</v>
      </c>
      <c r="W507" s="324">
        <v>0</v>
      </c>
      <c r="X507" s="324">
        <v>1</v>
      </c>
      <c r="Y507" s="324">
        <v>1</v>
      </c>
      <c r="Z507" s="324">
        <v>3</v>
      </c>
      <c r="AA507" s="324">
        <v>6</v>
      </c>
      <c r="AB507" s="324">
        <v>5</v>
      </c>
      <c r="AC507" s="324">
        <v>4</v>
      </c>
      <c r="AD507" s="324">
        <v>2</v>
      </c>
      <c r="AE507" s="324" t="s">
        <v>218</v>
      </c>
      <c r="AF507" s="288" t="s">
        <v>159</v>
      </c>
      <c r="AG507" s="281"/>
      <c r="AH507" s="266"/>
    </row>
    <row r="508" spans="1:34" ht="6.75" customHeight="1">
      <c r="A508" s="289"/>
      <c r="B508" s="290"/>
      <c r="C508" s="291"/>
      <c r="D508" s="285"/>
      <c r="E508" s="286"/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  <c r="AB508" s="286"/>
      <c r="AC508" s="286"/>
      <c r="AD508" s="286"/>
      <c r="AE508" s="287"/>
      <c r="AF508" s="288"/>
      <c r="AG508" s="281"/>
      <c r="AH508" s="266"/>
    </row>
    <row r="509" spans="1:34" ht="17.25">
      <c r="A509" s="295">
        <v>20103</v>
      </c>
      <c r="B509" s="296" t="s">
        <v>577</v>
      </c>
      <c r="C509" s="284" t="s">
        <v>0</v>
      </c>
      <c r="D509" s="285">
        <f>SUM(J509:AE509)</f>
        <v>101</v>
      </c>
      <c r="E509" s="286">
        <f aca="true" t="shared" si="128" ref="E509:AE509">SUM(E510:E511)</f>
        <v>0</v>
      </c>
      <c r="F509" s="286">
        <f t="shared" si="128"/>
        <v>0</v>
      </c>
      <c r="G509" s="286">
        <f t="shared" si="128"/>
        <v>0</v>
      </c>
      <c r="H509" s="286">
        <f t="shared" si="128"/>
        <v>0</v>
      </c>
      <c r="I509" s="286">
        <f t="shared" si="128"/>
        <v>0</v>
      </c>
      <c r="J509" s="286">
        <f>J510+J511</f>
        <v>0</v>
      </c>
      <c r="K509" s="286">
        <f t="shared" si="128"/>
        <v>1</v>
      </c>
      <c r="L509" s="286">
        <f t="shared" si="128"/>
        <v>1</v>
      </c>
      <c r="M509" s="286">
        <f t="shared" si="128"/>
        <v>0</v>
      </c>
      <c r="N509" s="286">
        <f t="shared" si="128"/>
        <v>2</v>
      </c>
      <c r="O509" s="286">
        <f t="shared" si="128"/>
        <v>1</v>
      </c>
      <c r="P509" s="286">
        <f t="shared" si="128"/>
        <v>0</v>
      </c>
      <c r="Q509" s="286">
        <f t="shared" si="128"/>
        <v>1</v>
      </c>
      <c r="R509" s="286">
        <f t="shared" si="128"/>
        <v>2</v>
      </c>
      <c r="S509" s="286">
        <f t="shared" si="128"/>
        <v>0</v>
      </c>
      <c r="T509" s="286">
        <f t="shared" si="128"/>
        <v>1</v>
      </c>
      <c r="U509" s="286">
        <f t="shared" si="128"/>
        <v>4</v>
      </c>
      <c r="V509" s="286">
        <f t="shared" si="128"/>
        <v>8</v>
      </c>
      <c r="W509" s="286">
        <f t="shared" si="128"/>
        <v>11</v>
      </c>
      <c r="X509" s="286">
        <f t="shared" si="128"/>
        <v>17</v>
      </c>
      <c r="Y509" s="286">
        <f t="shared" si="128"/>
        <v>20</v>
      </c>
      <c r="Z509" s="286">
        <f t="shared" si="128"/>
        <v>14</v>
      </c>
      <c r="AA509" s="286">
        <f t="shared" si="128"/>
        <v>14</v>
      </c>
      <c r="AB509" s="286">
        <f t="shared" si="128"/>
        <v>3</v>
      </c>
      <c r="AC509" s="286">
        <f t="shared" si="128"/>
        <v>0</v>
      </c>
      <c r="AD509" s="286">
        <f t="shared" si="128"/>
        <v>1</v>
      </c>
      <c r="AE509" s="287">
        <f t="shared" si="128"/>
        <v>0</v>
      </c>
      <c r="AF509" s="288" t="s">
        <v>0</v>
      </c>
      <c r="AG509" s="297">
        <v>20103</v>
      </c>
      <c r="AH509" s="266"/>
    </row>
    <row r="510" spans="1:34" ht="17.25">
      <c r="A510" s="289"/>
      <c r="B510" s="290"/>
      <c r="C510" s="284" t="s">
        <v>158</v>
      </c>
      <c r="D510" s="285">
        <f>SUM(J510:AE510)</f>
        <v>58</v>
      </c>
      <c r="E510" s="324" t="s">
        <v>218</v>
      </c>
      <c r="F510" s="324" t="s">
        <v>218</v>
      </c>
      <c r="G510" s="324" t="s">
        <v>218</v>
      </c>
      <c r="H510" s="324" t="s">
        <v>218</v>
      </c>
      <c r="I510" s="324" t="s">
        <v>218</v>
      </c>
      <c r="J510" s="286">
        <f>SUM(E510:I510)</f>
        <v>0</v>
      </c>
      <c r="K510" s="324">
        <v>1</v>
      </c>
      <c r="L510" s="324">
        <v>1</v>
      </c>
      <c r="M510" s="324">
        <v>0</v>
      </c>
      <c r="N510" s="324">
        <v>1</v>
      </c>
      <c r="O510" s="324">
        <v>1</v>
      </c>
      <c r="P510" s="324">
        <v>0</v>
      </c>
      <c r="Q510" s="324">
        <v>1</v>
      </c>
      <c r="R510" s="324">
        <v>2</v>
      </c>
      <c r="S510" s="324">
        <v>0</v>
      </c>
      <c r="T510" s="324">
        <v>1</v>
      </c>
      <c r="U510" s="324">
        <v>3</v>
      </c>
      <c r="V510" s="324">
        <v>7</v>
      </c>
      <c r="W510" s="324">
        <v>5</v>
      </c>
      <c r="X510" s="324">
        <v>10</v>
      </c>
      <c r="Y510" s="324">
        <v>13</v>
      </c>
      <c r="Z510" s="324">
        <v>7</v>
      </c>
      <c r="AA510" s="324">
        <v>3</v>
      </c>
      <c r="AB510" s="324">
        <v>2</v>
      </c>
      <c r="AC510" s="324">
        <v>0</v>
      </c>
      <c r="AD510" s="324">
        <v>0</v>
      </c>
      <c r="AE510" s="324" t="s">
        <v>218</v>
      </c>
      <c r="AF510" s="288" t="s">
        <v>158</v>
      </c>
      <c r="AG510" s="281"/>
      <c r="AH510" s="266"/>
    </row>
    <row r="511" spans="1:34" ht="17.25">
      <c r="A511" s="289"/>
      <c r="B511" s="290"/>
      <c r="C511" s="284" t="s">
        <v>159</v>
      </c>
      <c r="D511" s="285">
        <f>SUM(J511:AE511)</f>
        <v>43</v>
      </c>
      <c r="E511" s="324" t="s">
        <v>218</v>
      </c>
      <c r="F511" s="324" t="s">
        <v>218</v>
      </c>
      <c r="G511" s="324" t="s">
        <v>218</v>
      </c>
      <c r="H511" s="324" t="s">
        <v>218</v>
      </c>
      <c r="I511" s="324" t="s">
        <v>218</v>
      </c>
      <c r="J511" s="286">
        <f>SUM(E511:I511)</f>
        <v>0</v>
      </c>
      <c r="K511" s="324" t="s">
        <v>218</v>
      </c>
      <c r="L511" s="324" t="s">
        <v>218</v>
      </c>
      <c r="M511" s="324" t="s">
        <v>218</v>
      </c>
      <c r="N511" s="324">
        <v>1</v>
      </c>
      <c r="O511" s="324">
        <v>0</v>
      </c>
      <c r="P511" s="324">
        <v>0</v>
      </c>
      <c r="Q511" s="324" t="s">
        <v>218</v>
      </c>
      <c r="R511" s="324">
        <v>0</v>
      </c>
      <c r="S511" s="324">
        <v>0</v>
      </c>
      <c r="T511" s="324">
        <v>0</v>
      </c>
      <c r="U511" s="324">
        <v>1</v>
      </c>
      <c r="V511" s="324">
        <v>1</v>
      </c>
      <c r="W511" s="324">
        <v>6</v>
      </c>
      <c r="X511" s="324">
        <v>7</v>
      </c>
      <c r="Y511" s="324">
        <v>7</v>
      </c>
      <c r="Z511" s="324">
        <v>7</v>
      </c>
      <c r="AA511" s="324">
        <v>11</v>
      </c>
      <c r="AB511" s="324">
        <v>1</v>
      </c>
      <c r="AC511" s="324">
        <v>0</v>
      </c>
      <c r="AD511" s="324">
        <v>1</v>
      </c>
      <c r="AE511" s="324">
        <v>0</v>
      </c>
      <c r="AF511" s="288" t="s">
        <v>159</v>
      </c>
      <c r="AG511" s="281"/>
      <c r="AH511" s="266"/>
    </row>
    <row r="512" spans="1:34" ht="6.75" customHeight="1">
      <c r="A512" s="289"/>
      <c r="B512" s="290"/>
      <c r="C512" s="291"/>
      <c r="D512" s="285"/>
      <c r="E512" s="286"/>
      <c r="F512" s="286"/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  <c r="AB512" s="286"/>
      <c r="AC512" s="286"/>
      <c r="AD512" s="286"/>
      <c r="AE512" s="287"/>
      <c r="AF512" s="288"/>
      <c r="AG512" s="281"/>
      <c r="AH512" s="266"/>
    </row>
    <row r="513" spans="1:34" ht="17.25">
      <c r="A513" s="295">
        <v>20104</v>
      </c>
      <c r="B513" s="296" t="s">
        <v>578</v>
      </c>
      <c r="C513" s="284" t="s">
        <v>0</v>
      </c>
      <c r="D513" s="285">
        <f>SUM(J513:AE513)</f>
        <v>77</v>
      </c>
      <c r="E513" s="286">
        <f aca="true" t="shared" si="129" ref="E513:AE513">SUM(E514:E515)</f>
        <v>0</v>
      </c>
      <c r="F513" s="286">
        <f t="shared" si="129"/>
        <v>0</v>
      </c>
      <c r="G513" s="286">
        <f t="shared" si="129"/>
        <v>0</v>
      </c>
      <c r="H513" s="286">
        <f t="shared" si="129"/>
        <v>0</v>
      </c>
      <c r="I513" s="286">
        <f t="shared" si="129"/>
        <v>0</v>
      </c>
      <c r="J513" s="286">
        <f>J514+J515</f>
        <v>0</v>
      </c>
      <c r="K513" s="286">
        <f t="shared" si="129"/>
        <v>0</v>
      </c>
      <c r="L513" s="286">
        <f t="shared" si="129"/>
        <v>0</v>
      </c>
      <c r="M513" s="286">
        <f t="shared" si="129"/>
        <v>0</v>
      </c>
      <c r="N513" s="286">
        <f t="shared" si="129"/>
        <v>0</v>
      </c>
      <c r="O513" s="286">
        <f t="shared" si="129"/>
        <v>1</v>
      </c>
      <c r="P513" s="286">
        <f t="shared" si="129"/>
        <v>0</v>
      </c>
      <c r="Q513" s="286">
        <f t="shared" si="129"/>
        <v>0</v>
      </c>
      <c r="R513" s="286">
        <f t="shared" si="129"/>
        <v>0</v>
      </c>
      <c r="S513" s="286">
        <f t="shared" si="129"/>
        <v>0</v>
      </c>
      <c r="T513" s="286">
        <f t="shared" si="129"/>
        <v>0</v>
      </c>
      <c r="U513" s="286">
        <f t="shared" si="129"/>
        <v>1</v>
      </c>
      <c r="V513" s="286">
        <f t="shared" si="129"/>
        <v>0</v>
      </c>
      <c r="W513" s="286">
        <f t="shared" si="129"/>
        <v>4</v>
      </c>
      <c r="X513" s="286">
        <f t="shared" si="129"/>
        <v>6</v>
      </c>
      <c r="Y513" s="286">
        <f t="shared" si="129"/>
        <v>13</v>
      </c>
      <c r="Z513" s="286">
        <f t="shared" si="129"/>
        <v>12</v>
      </c>
      <c r="AA513" s="286">
        <f t="shared" si="129"/>
        <v>18</v>
      </c>
      <c r="AB513" s="286">
        <f t="shared" si="129"/>
        <v>13</v>
      </c>
      <c r="AC513" s="286">
        <f t="shared" si="129"/>
        <v>8</v>
      </c>
      <c r="AD513" s="286">
        <f t="shared" si="129"/>
        <v>1</v>
      </c>
      <c r="AE513" s="287">
        <f t="shared" si="129"/>
        <v>0</v>
      </c>
      <c r="AF513" s="288" t="s">
        <v>0</v>
      </c>
      <c r="AG513" s="297">
        <v>20104</v>
      </c>
      <c r="AH513" s="266"/>
    </row>
    <row r="514" spans="1:34" ht="17.25">
      <c r="A514" s="289"/>
      <c r="B514" s="290"/>
      <c r="C514" s="284" t="s">
        <v>158</v>
      </c>
      <c r="D514" s="285">
        <f>SUM(J514:AE514)</f>
        <v>37</v>
      </c>
      <c r="E514" s="324">
        <v>0</v>
      </c>
      <c r="F514" s="324" t="s">
        <v>218</v>
      </c>
      <c r="G514" s="324" t="s">
        <v>218</v>
      </c>
      <c r="H514" s="324" t="s">
        <v>218</v>
      </c>
      <c r="I514" s="324" t="s">
        <v>218</v>
      </c>
      <c r="J514" s="286">
        <f>SUM(E514:I514)</f>
        <v>0</v>
      </c>
      <c r="K514" s="324" t="s">
        <v>218</v>
      </c>
      <c r="L514" s="324" t="s">
        <v>218</v>
      </c>
      <c r="M514" s="324" t="s">
        <v>218</v>
      </c>
      <c r="N514" s="324" t="s">
        <v>218</v>
      </c>
      <c r="O514" s="324">
        <v>1</v>
      </c>
      <c r="P514" s="324">
        <v>0</v>
      </c>
      <c r="Q514" s="324">
        <v>0</v>
      </c>
      <c r="R514" s="324">
        <v>0</v>
      </c>
      <c r="S514" s="324">
        <v>0</v>
      </c>
      <c r="T514" s="324">
        <v>0</v>
      </c>
      <c r="U514" s="324">
        <v>1</v>
      </c>
      <c r="V514" s="324">
        <v>0</v>
      </c>
      <c r="W514" s="324">
        <v>4</v>
      </c>
      <c r="X514" s="324">
        <v>4</v>
      </c>
      <c r="Y514" s="324">
        <v>8</v>
      </c>
      <c r="Z514" s="324">
        <v>6</v>
      </c>
      <c r="AA514" s="324">
        <v>10</v>
      </c>
      <c r="AB514" s="324">
        <v>2</v>
      </c>
      <c r="AC514" s="324">
        <v>1</v>
      </c>
      <c r="AD514" s="324">
        <v>0</v>
      </c>
      <c r="AE514" s="324">
        <v>0</v>
      </c>
      <c r="AF514" s="288" t="s">
        <v>158</v>
      </c>
      <c r="AG514" s="281"/>
      <c r="AH514" s="266"/>
    </row>
    <row r="515" spans="1:34" ht="17.25">
      <c r="A515" s="289"/>
      <c r="B515" s="290"/>
      <c r="C515" s="284" t="s">
        <v>159</v>
      </c>
      <c r="D515" s="285">
        <f>SUM(J515:AE515)</f>
        <v>40</v>
      </c>
      <c r="E515" s="324" t="s">
        <v>218</v>
      </c>
      <c r="F515" s="324" t="s">
        <v>218</v>
      </c>
      <c r="G515" s="324" t="s">
        <v>218</v>
      </c>
      <c r="H515" s="324" t="s">
        <v>218</v>
      </c>
      <c r="I515" s="324" t="s">
        <v>218</v>
      </c>
      <c r="J515" s="286">
        <f>SUM(E515:I515)</f>
        <v>0</v>
      </c>
      <c r="K515" s="324" t="s">
        <v>218</v>
      </c>
      <c r="L515" s="324" t="s">
        <v>218</v>
      </c>
      <c r="M515" s="324" t="s">
        <v>218</v>
      </c>
      <c r="N515" s="324" t="s">
        <v>218</v>
      </c>
      <c r="O515" s="324" t="s">
        <v>218</v>
      </c>
      <c r="P515" s="324" t="s">
        <v>218</v>
      </c>
      <c r="Q515" s="324">
        <v>0</v>
      </c>
      <c r="R515" s="324">
        <v>0</v>
      </c>
      <c r="S515" s="324">
        <v>0</v>
      </c>
      <c r="T515" s="324">
        <v>0</v>
      </c>
      <c r="U515" s="324">
        <v>0</v>
      </c>
      <c r="V515" s="324">
        <v>0</v>
      </c>
      <c r="W515" s="324">
        <v>0</v>
      </c>
      <c r="X515" s="324">
        <v>2</v>
      </c>
      <c r="Y515" s="324">
        <v>5</v>
      </c>
      <c r="Z515" s="324">
        <v>6</v>
      </c>
      <c r="AA515" s="324">
        <v>8</v>
      </c>
      <c r="AB515" s="324">
        <v>11</v>
      </c>
      <c r="AC515" s="324">
        <v>7</v>
      </c>
      <c r="AD515" s="324">
        <v>1</v>
      </c>
      <c r="AE515" s="324" t="s">
        <v>218</v>
      </c>
      <c r="AF515" s="288" t="s">
        <v>159</v>
      </c>
      <c r="AG515" s="281"/>
      <c r="AH515" s="266"/>
    </row>
    <row r="516" spans="1:34" ht="6.75" customHeight="1">
      <c r="A516" s="289"/>
      <c r="B516" s="290"/>
      <c r="C516" s="291"/>
      <c r="D516" s="285"/>
      <c r="E516" s="286"/>
      <c r="F516" s="286"/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  <c r="AB516" s="286"/>
      <c r="AC516" s="286"/>
      <c r="AD516" s="286"/>
      <c r="AE516" s="287"/>
      <c r="AF516" s="288"/>
      <c r="AG516" s="281"/>
      <c r="AH516" s="266"/>
    </row>
    <row r="517" spans="1:34" ht="17.25">
      <c r="A517" s="295">
        <v>20105</v>
      </c>
      <c r="B517" s="296" t="s">
        <v>526</v>
      </c>
      <c r="C517" s="284" t="s">
        <v>0</v>
      </c>
      <c r="D517" s="285">
        <f>SUM(J517:AE517)</f>
        <v>6</v>
      </c>
      <c r="E517" s="286">
        <f aca="true" t="shared" si="130" ref="E517:AE517">SUM(E518:E519)</f>
        <v>0</v>
      </c>
      <c r="F517" s="286">
        <f t="shared" si="130"/>
        <v>0</v>
      </c>
      <c r="G517" s="286">
        <f t="shared" si="130"/>
        <v>1</v>
      </c>
      <c r="H517" s="286">
        <f t="shared" si="130"/>
        <v>0</v>
      </c>
      <c r="I517" s="286">
        <f t="shared" si="130"/>
        <v>0</v>
      </c>
      <c r="J517" s="286">
        <f>J518+J519</f>
        <v>1</v>
      </c>
      <c r="K517" s="286">
        <f t="shared" si="130"/>
        <v>0</v>
      </c>
      <c r="L517" s="286">
        <f t="shared" si="130"/>
        <v>0</v>
      </c>
      <c r="M517" s="286">
        <f t="shared" si="130"/>
        <v>0</v>
      </c>
      <c r="N517" s="286">
        <f t="shared" si="130"/>
        <v>0</v>
      </c>
      <c r="O517" s="286">
        <f t="shared" si="130"/>
        <v>0</v>
      </c>
      <c r="P517" s="286">
        <f t="shared" si="130"/>
        <v>0</v>
      </c>
      <c r="Q517" s="286">
        <f t="shared" si="130"/>
        <v>0</v>
      </c>
      <c r="R517" s="286">
        <f t="shared" si="130"/>
        <v>0</v>
      </c>
      <c r="S517" s="286">
        <f t="shared" si="130"/>
        <v>0</v>
      </c>
      <c r="T517" s="286">
        <f t="shared" si="130"/>
        <v>0</v>
      </c>
      <c r="U517" s="286">
        <f t="shared" si="130"/>
        <v>0</v>
      </c>
      <c r="V517" s="286">
        <f t="shared" si="130"/>
        <v>0</v>
      </c>
      <c r="W517" s="286">
        <f t="shared" si="130"/>
        <v>0</v>
      </c>
      <c r="X517" s="286">
        <f t="shared" si="130"/>
        <v>3</v>
      </c>
      <c r="Y517" s="286">
        <f t="shared" si="130"/>
        <v>0</v>
      </c>
      <c r="Z517" s="286">
        <f t="shared" si="130"/>
        <v>1</v>
      </c>
      <c r="AA517" s="286">
        <f t="shared" si="130"/>
        <v>0</v>
      </c>
      <c r="AB517" s="286">
        <f t="shared" si="130"/>
        <v>1</v>
      </c>
      <c r="AC517" s="286">
        <f t="shared" si="130"/>
        <v>0</v>
      </c>
      <c r="AD517" s="286">
        <f t="shared" si="130"/>
        <v>0</v>
      </c>
      <c r="AE517" s="287">
        <f t="shared" si="130"/>
        <v>0</v>
      </c>
      <c r="AF517" s="288" t="s">
        <v>0</v>
      </c>
      <c r="AG517" s="297">
        <v>20105</v>
      </c>
      <c r="AH517" s="266"/>
    </row>
    <row r="518" spans="1:34" ht="17.25">
      <c r="A518" s="289"/>
      <c r="B518" s="290"/>
      <c r="C518" s="284" t="s">
        <v>158</v>
      </c>
      <c r="D518" s="285">
        <f>SUM(J518:AE518)</f>
        <v>3</v>
      </c>
      <c r="E518" s="324" t="s">
        <v>218</v>
      </c>
      <c r="F518" s="324" t="s">
        <v>218</v>
      </c>
      <c r="G518" s="324">
        <v>1</v>
      </c>
      <c r="H518" s="324" t="s">
        <v>218</v>
      </c>
      <c r="I518" s="324" t="s">
        <v>218</v>
      </c>
      <c r="J518" s="286">
        <f>SUM(E518:I518)</f>
        <v>1</v>
      </c>
      <c r="K518" s="324" t="s">
        <v>218</v>
      </c>
      <c r="L518" s="324" t="s">
        <v>218</v>
      </c>
      <c r="M518" s="324" t="s">
        <v>218</v>
      </c>
      <c r="N518" s="324" t="s">
        <v>218</v>
      </c>
      <c r="O518" s="324" t="s">
        <v>218</v>
      </c>
      <c r="P518" s="324" t="s">
        <v>218</v>
      </c>
      <c r="Q518" s="324" t="s">
        <v>218</v>
      </c>
      <c r="R518" s="324">
        <v>0</v>
      </c>
      <c r="S518" s="324">
        <v>0</v>
      </c>
      <c r="T518" s="324">
        <v>0</v>
      </c>
      <c r="U518" s="324">
        <v>0</v>
      </c>
      <c r="V518" s="324">
        <v>0</v>
      </c>
      <c r="W518" s="324">
        <v>0</v>
      </c>
      <c r="X518" s="324">
        <v>2</v>
      </c>
      <c r="Y518" s="324">
        <v>0</v>
      </c>
      <c r="Z518" s="324">
        <v>0</v>
      </c>
      <c r="AA518" s="324">
        <v>0</v>
      </c>
      <c r="AB518" s="324">
        <v>0</v>
      </c>
      <c r="AC518" s="324">
        <v>0</v>
      </c>
      <c r="AD518" s="324">
        <v>0</v>
      </c>
      <c r="AE518" s="324" t="s">
        <v>218</v>
      </c>
      <c r="AF518" s="288" t="s">
        <v>158</v>
      </c>
      <c r="AG518" s="281"/>
      <c r="AH518" s="266"/>
    </row>
    <row r="519" spans="1:34" ht="17.25">
      <c r="A519" s="289"/>
      <c r="B519" s="290"/>
      <c r="C519" s="284" t="s">
        <v>159</v>
      </c>
      <c r="D519" s="285">
        <f>SUM(J519:AE519)</f>
        <v>3</v>
      </c>
      <c r="E519" s="324" t="s">
        <v>218</v>
      </c>
      <c r="F519" s="324" t="s">
        <v>218</v>
      </c>
      <c r="G519" s="324" t="s">
        <v>218</v>
      </c>
      <c r="H519" s="324" t="s">
        <v>218</v>
      </c>
      <c r="I519" s="324" t="s">
        <v>218</v>
      </c>
      <c r="J519" s="286">
        <f>SUM(E519:I519)</f>
        <v>0</v>
      </c>
      <c r="K519" s="324" t="s">
        <v>218</v>
      </c>
      <c r="L519" s="324">
        <v>0</v>
      </c>
      <c r="M519" s="324" t="s">
        <v>218</v>
      </c>
      <c r="N519" s="324" t="s">
        <v>218</v>
      </c>
      <c r="O519" s="324" t="s">
        <v>218</v>
      </c>
      <c r="P519" s="324" t="s">
        <v>218</v>
      </c>
      <c r="Q519" s="324" t="s">
        <v>218</v>
      </c>
      <c r="R519" s="324">
        <v>0</v>
      </c>
      <c r="S519" s="324">
        <v>0</v>
      </c>
      <c r="T519" s="324">
        <v>0</v>
      </c>
      <c r="U519" s="324">
        <v>0</v>
      </c>
      <c r="V519" s="324">
        <v>0</v>
      </c>
      <c r="W519" s="324">
        <v>0</v>
      </c>
      <c r="X519" s="324">
        <v>1</v>
      </c>
      <c r="Y519" s="324">
        <v>0</v>
      </c>
      <c r="Z519" s="324">
        <v>1</v>
      </c>
      <c r="AA519" s="324">
        <v>0</v>
      </c>
      <c r="AB519" s="324">
        <v>1</v>
      </c>
      <c r="AC519" s="324">
        <v>0</v>
      </c>
      <c r="AD519" s="324">
        <v>0</v>
      </c>
      <c r="AE519" s="324">
        <v>0</v>
      </c>
      <c r="AF519" s="288" t="s">
        <v>159</v>
      </c>
      <c r="AG519" s="281"/>
      <c r="AH519" s="266"/>
    </row>
    <row r="520" spans="1:34" ht="6.75" customHeight="1">
      <c r="A520" s="289"/>
      <c r="B520" s="290"/>
      <c r="C520" s="291"/>
      <c r="D520" s="285"/>
      <c r="E520" s="286"/>
      <c r="F520" s="286"/>
      <c r="G520" s="286"/>
      <c r="H520" s="286"/>
      <c r="I520" s="286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  <c r="Z520" s="286"/>
      <c r="AA520" s="286"/>
      <c r="AB520" s="286"/>
      <c r="AC520" s="286"/>
      <c r="AD520" s="286"/>
      <c r="AE520" s="287"/>
      <c r="AF520" s="288"/>
      <c r="AG520" s="281"/>
      <c r="AH520" s="266"/>
    </row>
    <row r="521" spans="1:34" ht="17.25">
      <c r="A521" s="295">
        <v>20106</v>
      </c>
      <c r="B521" s="296" t="s">
        <v>527</v>
      </c>
      <c r="C521" s="284" t="s">
        <v>0</v>
      </c>
      <c r="D521" s="285">
        <f>SUM(J521:AE521)</f>
        <v>11</v>
      </c>
      <c r="E521" s="286">
        <f aca="true" t="shared" si="131" ref="E521:AE521">SUM(E522:E523)</f>
        <v>0</v>
      </c>
      <c r="F521" s="286">
        <f t="shared" si="131"/>
        <v>0</v>
      </c>
      <c r="G521" s="286">
        <f t="shared" si="131"/>
        <v>0</v>
      </c>
      <c r="H521" s="286">
        <f t="shared" si="131"/>
        <v>0</v>
      </c>
      <c r="I521" s="286">
        <f t="shared" si="131"/>
        <v>0</v>
      </c>
      <c r="J521" s="286">
        <f>J522+J523</f>
        <v>0</v>
      </c>
      <c r="K521" s="286">
        <f t="shared" si="131"/>
        <v>0</v>
      </c>
      <c r="L521" s="286">
        <f t="shared" si="131"/>
        <v>0</v>
      </c>
      <c r="M521" s="286">
        <f t="shared" si="131"/>
        <v>0</v>
      </c>
      <c r="N521" s="286">
        <f t="shared" si="131"/>
        <v>1</v>
      </c>
      <c r="O521" s="286">
        <f t="shared" si="131"/>
        <v>0</v>
      </c>
      <c r="P521" s="286">
        <f t="shared" si="131"/>
        <v>0</v>
      </c>
      <c r="Q521" s="286">
        <f t="shared" si="131"/>
        <v>3</v>
      </c>
      <c r="R521" s="286">
        <f>SUM(R522:R523)</f>
        <v>0</v>
      </c>
      <c r="S521" s="286">
        <f t="shared" si="131"/>
        <v>1</v>
      </c>
      <c r="T521" s="286">
        <f t="shared" si="131"/>
        <v>1</v>
      </c>
      <c r="U521" s="286">
        <f t="shared" si="131"/>
        <v>1</v>
      </c>
      <c r="V521" s="286">
        <f t="shared" si="131"/>
        <v>1</v>
      </c>
      <c r="W521" s="286">
        <f t="shared" si="131"/>
        <v>0</v>
      </c>
      <c r="X521" s="286">
        <f t="shared" si="131"/>
        <v>1</v>
      </c>
      <c r="Y521" s="286">
        <f t="shared" si="131"/>
        <v>1</v>
      </c>
      <c r="Z521" s="286">
        <f t="shared" si="131"/>
        <v>1</v>
      </c>
      <c r="AA521" s="286">
        <f t="shared" si="131"/>
        <v>0</v>
      </c>
      <c r="AB521" s="286">
        <f t="shared" si="131"/>
        <v>0</v>
      </c>
      <c r="AC521" s="286">
        <f t="shared" si="131"/>
        <v>0</v>
      </c>
      <c r="AD521" s="286">
        <f t="shared" si="131"/>
        <v>0</v>
      </c>
      <c r="AE521" s="287">
        <f t="shared" si="131"/>
        <v>0</v>
      </c>
      <c r="AF521" s="288" t="s">
        <v>0</v>
      </c>
      <c r="AG521" s="297">
        <v>20106</v>
      </c>
      <c r="AH521" s="266"/>
    </row>
    <row r="522" spans="1:34" ht="17.25">
      <c r="A522" s="289"/>
      <c r="B522" s="290" t="s">
        <v>528</v>
      </c>
      <c r="C522" s="284" t="s">
        <v>158</v>
      </c>
      <c r="D522" s="285">
        <f>SUM(J522:AE522)</f>
        <v>7</v>
      </c>
      <c r="E522" s="324" t="s">
        <v>218</v>
      </c>
      <c r="F522" s="324" t="s">
        <v>218</v>
      </c>
      <c r="G522" s="324" t="s">
        <v>218</v>
      </c>
      <c r="H522" s="324" t="s">
        <v>218</v>
      </c>
      <c r="I522" s="324" t="s">
        <v>218</v>
      </c>
      <c r="J522" s="286">
        <f>SUM(E522:I522)</f>
        <v>0</v>
      </c>
      <c r="K522" s="324" t="s">
        <v>218</v>
      </c>
      <c r="L522" s="324" t="s">
        <v>218</v>
      </c>
      <c r="M522" s="324" t="s">
        <v>218</v>
      </c>
      <c r="N522" s="324" t="s">
        <v>218</v>
      </c>
      <c r="O522" s="324">
        <v>0</v>
      </c>
      <c r="P522" s="324" t="s">
        <v>218</v>
      </c>
      <c r="Q522" s="324">
        <v>3</v>
      </c>
      <c r="R522" s="324">
        <v>0</v>
      </c>
      <c r="S522" s="324">
        <v>0</v>
      </c>
      <c r="T522" s="324">
        <v>1</v>
      </c>
      <c r="U522" s="324">
        <v>0</v>
      </c>
      <c r="V522" s="324">
        <v>1</v>
      </c>
      <c r="W522" s="324">
        <v>0</v>
      </c>
      <c r="X522" s="324">
        <v>1</v>
      </c>
      <c r="Y522" s="324">
        <v>1</v>
      </c>
      <c r="Z522" s="324">
        <v>0</v>
      </c>
      <c r="AA522" s="324">
        <v>0</v>
      </c>
      <c r="AB522" s="324">
        <v>0</v>
      </c>
      <c r="AC522" s="324">
        <v>0</v>
      </c>
      <c r="AD522" s="324">
        <v>0</v>
      </c>
      <c r="AE522" s="324" t="s">
        <v>218</v>
      </c>
      <c r="AF522" s="288" t="s">
        <v>158</v>
      </c>
      <c r="AG522" s="281"/>
      <c r="AH522" s="266"/>
    </row>
    <row r="523" spans="1:34" ht="17.25">
      <c r="A523" s="289"/>
      <c r="B523" s="290"/>
      <c r="C523" s="284" t="s">
        <v>159</v>
      </c>
      <c r="D523" s="285">
        <f>SUM(J523:AE523)</f>
        <v>4</v>
      </c>
      <c r="E523" s="324" t="s">
        <v>218</v>
      </c>
      <c r="F523" s="324" t="s">
        <v>218</v>
      </c>
      <c r="G523" s="324" t="s">
        <v>218</v>
      </c>
      <c r="H523" s="324" t="s">
        <v>218</v>
      </c>
      <c r="I523" s="324" t="s">
        <v>218</v>
      </c>
      <c r="J523" s="286">
        <f>SUM(E523:I523)</f>
        <v>0</v>
      </c>
      <c r="K523" s="324" t="s">
        <v>218</v>
      </c>
      <c r="L523" s="324" t="s">
        <v>218</v>
      </c>
      <c r="M523" s="324" t="s">
        <v>218</v>
      </c>
      <c r="N523" s="324">
        <v>1</v>
      </c>
      <c r="O523" s="324">
        <v>0</v>
      </c>
      <c r="P523" s="324">
        <v>0</v>
      </c>
      <c r="Q523" s="324">
        <v>0</v>
      </c>
      <c r="R523" s="324">
        <v>0</v>
      </c>
      <c r="S523" s="324">
        <v>1</v>
      </c>
      <c r="T523" s="324">
        <v>0</v>
      </c>
      <c r="U523" s="324">
        <v>1</v>
      </c>
      <c r="V523" s="324">
        <v>0</v>
      </c>
      <c r="W523" s="324">
        <v>0</v>
      </c>
      <c r="X523" s="324">
        <v>0</v>
      </c>
      <c r="Y523" s="324">
        <v>0</v>
      </c>
      <c r="Z523" s="324">
        <v>1</v>
      </c>
      <c r="AA523" s="324">
        <v>0</v>
      </c>
      <c r="AB523" s="324">
        <v>0</v>
      </c>
      <c r="AC523" s="324">
        <v>0</v>
      </c>
      <c r="AD523" s="324" t="s">
        <v>218</v>
      </c>
      <c r="AE523" s="324" t="s">
        <v>218</v>
      </c>
      <c r="AF523" s="288" t="s">
        <v>159</v>
      </c>
      <c r="AG523" s="281"/>
      <c r="AH523" s="266"/>
    </row>
    <row r="524" spans="1:34" ht="6.75" customHeight="1">
      <c r="A524" s="289"/>
      <c r="B524" s="290"/>
      <c r="C524" s="291"/>
      <c r="D524" s="285"/>
      <c r="E524" s="286"/>
      <c r="F524" s="286"/>
      <c r="G524" s="286"/>
      <c r="H524" s="286"/>
      <c r="I524" s="286"/>
      <c r="J524" s="286"/>
      <c r="K524" s="286"/>
      <c r="L524" s="286"/>
      <c r="M524" s="286"/>
      <c r="N524" s="286"/>
      <c r="O524" s="286"/>
      <c r="P524" s="286"/>
      <c r="Q524" s="286"/>
      <c r="R524" s="286"/>
      <c r="S524" s="286"/>
      <c r="T524" s="286"/>
      <c r="U524" s="286"/>
      <c r="V524" s="286"/>
      <c r="W524" s="286"/>
      <c r="X524" s="286"/>
      <c r="Y524" s="286"/>
      <c r="Z524" s="286"/>
      <c r="AA524" s="286"/>
      <c r="AB524" s="286"/>
      <c r="AC524" s="286"/>
      <c r="AD524" s="286"/>
      <c r="AE524" s="287"/>
      <c r="AF524" s="288"/>
      <c r="AG524" s="281"/>
      <c r="AH524" s="266"/>
    </row>
    <row r="525" spans="1:34" ht="17.25">
      <c r="A525" s="295">
        <v>20107</v>
      </c>
      <c r="B525" s="296" t="s">
        <v>579</v>
      </c>
      <c r="C525" s="284" t="s">
        <v>0</v>
      </c>
      <c r="D525" s="285">
        <f>SUM(J525:AE525)</f>
        <v>51</v>
      </c>
      <c r="E525" s="286">
        <f aca="true" t="shared" si="132" ref="E525:AE525">SUM(E526:E527)</f>
        <v>0</v>
      </c>
      <c r="F525" s="286">
        <f t="shared" si="132"/>
        <v>0</v>
      </c>
      <c r="G525" s="286">
        <f t="shared" si="132"/>
        <v>0</v>
      </c>
      <c r="H525" s="286">
        <f t="shared" si="132"/>
        <v>0</v>
      </c>
      <c r="I525" s="286">
        <f t="shared" si="132"/>
        <v>0</v>
      </c>
      <c r="J525" s="286">
        <f>J526+J527</f>
        <v>0</v>
      </c>
      <c r="K525" s="286">
        <f t="shared" si="132"/>
        <v>0</v>
      </c>
      <c r="L525" s="286">
        <f t="shared" si="132"/>
        <v>0</v>
      </c>
      <c r="M525" s="286">
        <f t="shared" si="132"/>
        <v>0</v>
      </c>
      <c r="N525" s="286">
        <f t="shared" si="132"/>
        <v>1</v>
      </c>
      <c r="O525" s="286">
        <f t="shared" si="132"/>
        <v>1</v>
      </c>
      <c r="P525" s="286">
        <f t="shared" si="132"/>
        <v>0</v>
      </c>
      <c r="Q525" s="286">
        <f t="shared" si="132"/>
        <v>0</v>
      </c>
      <c r="R525" s="286">
        <f t="shared" si="132"/>
        <v>1</v>
      </c>
      <c r="S525" s="286">
        <f t="shared" si="132"/>
        <v>0</v>
      </c>
      <c r="T525" s="286">
        <f t="shared" si="132"/>
        <v>2</v>
      </c>
      <c r="U525" s="286">
        <f t="shared" si="132"/>
        <v>2</v>
      </c>
      <c r="V525" s="286">
        <f t="shared" si="132"/>
        <v>3</v>
      </c>
      <c r="W525" s="286">
        <f t="shared" si="132"/>
        <v>6</v>
      </c>
      <c r="X525" s="286">
        <f t="shared" si="132"/>
        <v>2</v>
      </c>
      <c r="Y525" s="286">
        <f t="shared" si="132"/>
        <v>9</v>
      </c>
      <c r="Z525" s="286">
        <f t="shared" si="132"/>
        <v>10</v>
      </c>
      <c r="AA525" s="286">
        <f t="shared" si="132"/>
        <v>6</v>
      </c>
      <c r="AB525" s="286">
        <f t="shared" si="132"/>
        <v>5</v>
      </c>
      <c r="AC525" s="286">
        <f t="shared" si="132"/>
        <v>2</v>
      </c>
      <c r="AD525" s="286">
        <f t="shared" si="132"/>
        <v>1</v>
      </c>
      <c r="AE525" s="287">
        <f t="shared" si="132"/>
        <v>0</v>
      </c>
      <c r="AF525" s="288" t="s">
        <v>0</v>
      </c>
      <c r="AG525" s="297">
        <v>20107</v>
      </c>
      <c r="AH525" s="266"/>
    </row>
    <row r="526" spans="1:34" ht="17.25">
      <c r="A526" s="289"/>
      <c r="B526" s="290"/>
      <c r="C526" s="284" t="s">
        <v>158</v>
      </c>
      <c r="D526" s="285">
        <f>SUM(J526:AE526)</f>
        <v>33</v>
      </c>
      <c r="E526" s="324" t="s">
        <v>218</v>
      </c>
      <c r="F526" s="324" t="s">
        <v>218</v>
      </c>
      <c r="G526" s="324" t="s">
        <v>218</v>
      </c>
      <c r="H526" s="324" t="s">
        <v>218</v>
      </c>
      <c r="I526" s="324">
        <v>0</v>
      </c>
      <c r="J526" s="286">
        <f>SUM(E526:I526)</f>
        <v>0</v>
      </c>
      <c r="K526" s="324" t="s">
        <v>218</v>
      </c>
      <c r="L526" s="324" t="s">
        <v>218</v>
      </c>
      <c r="M526" s="324" t="s">
        <v>218</v>
      </c>
      <c r="N526" s="324">
        <v>1</v>
      </c>
      <c r="O526" s="324">
        <v>1</v>
      </c>
      <c r="P526" s="324">
        <v>0</v>
      </c>
      <c r="Q526" s="324">
        <v>0</v>
      </c>
      <c r="R526" s="324">
        <v>1</v>
      </c>
      <c r="S526" s="324">
        <v>0</v>
      </c>
      <c r="T526" s="324">
        <v>1</v>
      </c>
      <c r="U526" s="324">
        <v>2</v>
      </c>
      <c r="V526" s="324">
        <v>2</v>
      </c>
      <c r="W526" s="324">
        <v>4</v>
      </c>
      <c r="X526" s="324">
        <v>2</v>
      </c>
      <c r="Y526" s="324">
        <v>8</v>
      </c>
      <c r="Z526" s="324">
        <v>5</v>
      </c>
      <c r="AA526" s="324">
        <v>2</v>
      </c>
      <c r="AB526" s="324">
        <v>3</v>
      </c>
      <c r="AC526" s="324">
        <v>1</v>
      </c>
      <c r="AD526" s="324">
        <v>0</v>
      </c>
      <c r="AE526" s="324">
        <v>0</v>
      </c>
      <c r="AF526" s="288" t="s">
        <v>158</v>
      </c>
      <c r="AG526" s="281"/>
      <c r="AH526" s="266"/>
    </row>
    <row r="527" spans="1:34" ht="17.25">
      <c r="A527" s="289"/>
      <c r="B527" s="290"/>
      <c r="C527" s="284" t="s">
        <v>159</v>
      </c>
      <c r="D527" s="285">
        <f>SUM(J527:AE527)</f>
        <v>18</v>
      </c>
      <c r="E527" s="324" t="s">
        <v>218</v>
      </c>
      <c r="F527" s="324" t="s">
        <v>218</v>
      </c>
      <c r="G527" s="324" t="s">
        <v>218</v>
      </c>
      <c r="H527" s="324" t="s">
        <v>218</v>
      </c>
      <c r="I527" s="324" t="s">
        <v>218</v>
      </c>
      <c r="J527" s="286">
        <f>SUM(E527:I527)</f>
        <v>0</v>
      </c>
      <c r="K527" s="324" t="s">
        <v>218</v>
      </c>
      <c r="L527" s="324" t="s">
        <v>218</v>
      </c>
      <c r="M527" s="324" t="s">
        <v>218</v>
      </c>
      <c r="N527" s="324" t="s">
        <v>218</v>
      </c>
      <c r="O527" s="324" t="s">
        <v>218</v>
      </c>
      <c r="P527" s="324" t="s">
        <v>218</v>
      </c>
      <c r="Q527" s="324" t="s">
        <v>218</v>
      </c>
      <c r="R527" s="324">
        <v>0</v>
      </c>
      <c r="S527" s="324">
        <v>0</v>
      </c>
      <c r="T527" s="324">
        <v>1</v>
      </c>
      <c r="U527" s="324">
        <v>0</v>
      </c>
      <c r="V527" s="324">
        <v>1</v>
      </c>
      <c r="W527" s="324">
        <v>2</v>
      </c>
      <c r="X527" s="324">
        <v>0</v>
      </c>
      <c r="Y527" s="324">
        <v>1</v>
      </c>
      <c r="Z527" s="324">
        <v>5</v>
      </c>
      <c r="AA527" s="324">
        <v>4</v>
      </c>
      <c r="AB527" s="324">
        <v>2</v>
      </c>
      <c r="AC527" s="324">
        <v>1</v>
      </c>
      <c r="AD527" s="324">
        <v>1</v>
      </c>
      <c r="AE527" s="324" t="s">
        <v>218</v>
      </c>
      <c r="AF527" s="288" t="s">
        <v>159</v>
      </c>
      <c r="AG527" s="281"/>
      <c r="AH527" s="266"/>
    </row>
    <row r="528" spans="1:34" ht="6.75" customHeight="1">
      <c r="A528" s="289"/>
      <c r="B528" s="290"/>
      <c r="C528" s="291"/>
      <c r="D528" s="285"/>
      <c r="E528" s="286"/>
      <c r="F528" s="286"/>
      <c r="G528" s="286"/>
      <c r="H528" s="286"/>
      <c r="I528" s="286"/>
      <c r="J528" s="286"/>
      <c r="K528" s="286"/>
      <c r="L528" s="286"/>
      <c r="M528" s="286"/>
      <c r="N528" s="286"/>
      <c r="O528" s="286"/>
      <c r="P528" s="286"/>
      <c r="Q528" s="286"/>
      <c r="R528" s="286"/>
      <c r="S528" s="286"/>
      <c r="T528" s="286"/>
      <c r="U528" s="286"/>
      <c r="V528" s="286"/>
      <c r="W528" s="286"/>
      <c r="X528" s="286"/>
      <c r="Y528" s="286"/>
      <c r="Z528" s="286"/>
      <c r="AA528" s="286"/>
      <c r="AB528" s="286"/>
      <c r="AC528" s="286"/>
      <c r="AD528" s="286"/>
      <c r="AE528" s="287"/>
      <c r="AF528" s="288"/>
      <c r="AG528" s="281"/>
      <c r="AH528" s="266"/>
    </row>
    <row r="529" spans="1:34" ht="17.25">
      <c r="A529" s="295">
        <v>20200</v>
      </c>
      <c r="B529" s="296" t="s">
        <v>580</v>
      </c>
      <c r="C529" s="284" t="s">
        <v>0</v>
      </c>
      <c r="D529" s="285">
        <f>SUM(J529:AE529)</f>
        <v>341</v>
      </c>
      <c r="E529" s="286">
        <f aca="true" t="shared" si="133" ref="E529:AE529">SUM(E530:E531)</f>
        <v>0</v>
      </c>
      <c r="F529" s="286">
        <f t="shared" si="133"/>
        <v>0</v>
      </c>
      <c r="G529" s="286">
        <f t="shared" si="133"/>
        <v>0</v>
      </c>
      <c r="H529" s="286">
        <f t="shared" si="133"/>
        <v>0</v>
      </c>
      <c r="I529" s="286">
        <f t="shared" si="133"/>
        <v>0</v>
      </c>
      <c r="J529" s="286">
        <f>J530+J531</f>
        <v>0</v>
      </c>
      <c r="K529" s="286">
        <f t="shared" si="133"/>
        <v>0</v>
      </c>
      <c r="L529" s="286">
        <f t="shared" si="133"/>
        <v>0</v>
      </c>
      <c r="M529" s="286">
        <f t="shared" si="133"/>
        <v>5</v>
      </c>
      <c r="N529" s="286">
        <f t="shared" si="133"/>
        <v>14</v>
      </c>
      <c r="O529" s="286">
        <f t="shared" si="133"/>
        <v>30</v>
      </c>
      <c r="P529" s="286">
        <f t="shared" si="133"/>
        <v>30</v>
      </c>
      <c r="Q529" s="286">
        <f t="shared" si="133"/>
        <v>32</v>
      </c>
      <c r="R529" s="286">
        <f t="shared" si="133"/>
        <v>25</v>
      </c>
      <c r="S529" s="286">
        <f t="shared" si="133"/>
        <v>29</v>
      </c>
      <c r="T529" s="286">
        <f t="shared" si="133"/>
        <v>31</v>
      </c>
      <c r="U529" s="286">
        <f t="shared" si="133"/>
        <v>29</v>
      </c>
      <c r="V529" s="286">
        <f t="shared" si="133"/>
        <v>40</v>
      </c>
      <c r="W529" s="286">
        <f t="shared" si="133"/>
        <v>21</v>
      </c>
      <c r="X529" s="286">
        <f t="shared" si="133"/>
        <v>22</v>
      </c>
      <c r="Y529" s="286">
        <f t="shared" si="133"/>
        <v>15</v>
      </c>
      <c r="Z529" s="286">
        <f t="shared" si="133"/>
        <v>11</v>
      </c>
      <c r="AA529" s="286">
        <f t="shared" si="133"/>
        <v>5</v>
      </c>
      <c r="AB529" s="286">
        <f t="shared" si="133"/>
        <v>1</v>
      </c>
      <c r="AC529" s="286">
        <f t="shared" si="133"/>
        <v>1</v>
      </c>
      <c r="AD529" s="286">
        <f t="shared" si="133"/>
        <v>0</v>
      </c>
      <c r="AE529" s="287">
        <f t="shared" si="133"/>
        <v>0</v>
      </c>
      <c r="AF529" s="288" t="s">
        <v>0</v>
      </c>
      <c r="AG529" s="297">
        <v>20200</v>
      </c>
      <c r="AH529" s="266"/>
    </row>
    <row r="530" spans="1:34" ht="17.25">
      <c r="A530" s="289"/>
      <c r="B530" s="290"/>
      <c r="C530" s="284" t="s">
        <v>158</v>
      </c>
      <c r="D530" s="285">
        <f>SUM(J530:AE530)</f>
        <v>240</v>
      </c>
      <c r="E530" s="324" t="s">
        <v>218</v>
      </c>
      <c r="F530" s="324" t="s">
        <v>218</v>
      </c>
      <c r="G530" s="324" t="s">
        <v>218</v>
      </c>
      <c r="H530" s="324" t="s">
        <v>218</v>
      </c>
      <c r="I530" s="324" t="s">
        <v>218</v>
      </c>
      <c r="J530" s="286">
        <f>SUM(E530:I530)</f>
        <v>0</v>
      </c>
      <c r="K530" s="324" t="s">
        <v>218</v>
      </c>
      <c r="L530" s="324" t="s">
        <v>218</v>
      </c>
      <c r="M530" s="324">
        <v>3</v>
      </c>
      <c r="N530" s="324">
        <v>12</v>
      </c>
      <c r="O530" s="324">
        <v>24</v>
      </c>
      <c r="P530" s="324">
        <v>26</v>
      </c>
      <c r="Q530" s="324">
        <v>19</v>
      </c>
      <c r="R530" s="324">
        <v>19</v>
      </c>
      <c r="S530" s="324">
        <v>17</v>
      </c>
      <c r="T530" s="324">
        <v>18</v>
      </c>
      <c r="U530" s="324">
        <v>23</v>
      </c>
      <c r="V530" s="324">
        <v>28</v>
      </c>
      <c r="W530" s="324">
        <v>15</v>
      </c>
      <c r="X530" s="324">
        <v>14</v>
      </c>
      <c r="Y530" s="324">
        <v>10</v>
      </c>
      <c r="Z530" s="324">
        <v>5</v>
      </c>
      <c r="AA530" s="324">
        <v>5</v>
      </c>
      <c r="AB530" s="324">
        <v>1</v>
      </c>
      <c r="AC530" s="324">
        <v>1</v>
      </c>
      <c r="AD530" s="324" t="s">
        <v>218</v>
      </c>
      <c r="AE530" s="324">
        <v>0</v>
      </c>
      <c r="AF530" s="288" t="s">
        <v>158</v>
      </c>
      <c r="AG530" s="281"/>
      <c r="AH530" s="266"/>
    </row>
    <row r="531" spans="1:34" ht="17.25">
      <c r="A531" s="289"/>
      <c r="B531" s="290"/>
      <c r="C531" s="284" t="s">
        <v>159</v>
      </c>
      <c r="D531" s="285">
        <f>SUM(J531:AE531)</f>
        <v>101</v>
      </c>
      <c r="E531" s="324" t="s">
        <v>218</v>
      </c>
      <c r="F531" s="324" t="s">
        <v>218</v>
      </c>
      <c r="G531" s="324" t="s">
        <v>218</v>
      </c>
      <c r="H531" s="324" t="s">
        <v>218</v>
      </c>
      <c r="I531" s="324" t="s">
        <v>218</v>
      </c>
      <c r="J531" s="286">
        <f>SUM(E531:I531)</f>
        <v>0</v>
      </c>
      <c r="K531" s="324" t="s">
        <v>218</v>
      </c>
      <c r="L531" s="324" t="s">
        <v>218</v>
      </c>
      <c r="M531" s="324">
        <v>2</v>
      </c>
      <c r="N531" s="324">
        <v>2</v>
      </c>
      <c r="O531" s="324">
        <v>6</v>
      </c>
      <c r="P531" s="324">
        <v>4</v>
      </c>
      <c r="Q531" s="324">
        <v>13</v>
      </c>
      <c r="R531" s="324">
        <v>6</v>
      </c>
      <c r="S531" s="324">
        <v>12</v>
      </c>
      <c r="T531" s="324">
        <v>13</v>
      </c>
      <c r="U531" s="324">
        <v>6</v>
      </c>
      <c r="V531" s="324">
        <v>12</v>
      </c>
      <c r="W531" s="324">
        <v>6</v>
      </c>
      <c r="X531" s="324">
        <v>8</v>
      </c>
      <c r="Y531" s="324">
        <v>5</v>
      </c>
      <c r="Z531" s="324">
        <v>6</v>
      </c>
      <c r="AA531" s="324">
        <v>0</v>
      </c>
      <c r="AB531" s="324">
        <v>0</v>
      </c>
      <c r="AC531" s="324">
        <v>0</v>
      </c>
      <c r="AD531" s="324" t="s">
        <v>218</v>
      </c>
      <c r="AE531" s="324" t="s">
        <v>218</v>
      </c>
      <c r="AF531" s="288" t="s">
        <v>159</v>
      </c>
      <c r="AG531" s="281"/>
      <c r="AH531" s="266"/>
    </row>
    <row r="532" spans="1:34" ht="6.75" customHeight="1">
      <c r="A532" s="289"/>
      <c r="B532" s="290"/>
      <c r="C532" s="291"/>
      <c r="D532" s="285"/>
      <c r="E532" s="286"/>
      <c r="F532" s="286"/>
      <c r="G532" s="286"/>
      <c r="H532" s="286"/>
      <c r="I532" s="286"/>
      <c r="J532" s="286"/>
      <c r="K532" s="286"/>
      <c r="L532" s="286"/>
      <c r="M532" s="286"/>
      <c r="N532" s="286"/>
      <c r="O532" s="286"/>
      <c r="P532" s="286"/>
      <c r="Q532" s="286"/>
      <c r="R532" s="286"/>
      <c r="S532" s="286"/>
      <c r="T532" s="286"/>
      <c r="U532" s="286"/>
      <c r="V532" s="286"/>
      <c r="W532" s="286"/>
      <c r="X532" s="286"/>
      <c r="Y532" s="286"/>
      <c r="Z532" s="286"/>
      <c r="AA532" s="286"/>
      <c r="AB532" s="286"/>
      <c r="AC532" s="286"/>
      <c r="AD532" s="286"/>
      <c r="AE532" s="287"/>
      <c r="AF532" s="288"/>
      <c r="AG532" s="281"/>
      <c r="AH532" s="266"/>
    </row>
    <row r="533" spans="1:34" ht="17.25">
      <c r="A533" s="295">
        <v>20300</v>
      </c>
      <c r="B533" s="296" t="s">
        <v>581</v>
      </c>
      <c r="C533" s="284" t="s">
        <v>0</v>
      </c>
      <c r="D533" s="285">
        <f>SUM(J533:AE533)</f>
        <v>3</v>
      </c>
      <c r="E533" s="286">
        <f aca="true" t="shared" si="134" ref="E533:AE533">SUM(E534:E535)</f>
        <v>0</v>
      </c>
      <c r="F533" s="286">
        <f t="shared" si="134"/>
        <v>1</v>
      </c>
      <c r="G533" s="286">
        <f t="shared" si="134"/>
        <v>0</v>
      </c>
      <c r="H533" s="286">
        <f t="shared" si="134"/>
        <v>0</v>
      </c>
      <c r="I533" s="286">
        <f t="shared" si="134"/>
        <v>0</v>
      </c>
      <c r="J533" s="286">
        <f>J534+J535</f>
        <v>1</v>
      </c>
      <c r="K533" s="286">
        <f t="shared" si="134"/>
        <v>0</v>
      </c>
      <c r="L533" s="286">
        <f t="shared" si="134"/>
        <v>0</v>
      </c>
      <c r="M533" s="286">
        <f t="shared" si="134"/>
        <v>1</v>
      </c>
      <c r="N533" s="286">
        <f t="shared" si="134"/>
        <v>0</v>
      </c>
      <c r="O533" s="286">
        <f t="shared" si="134"/>
        <v>0</v>
      </c>
      <c r="P533" s="286">
        <f t="shared" si="134"/>
        <v>0</v>
      </c>
      <c r="Q533" s="286">
        <f t="shared" si="134"/>
        <v>0</v>
      </c>
      <c r="R533" s="286">
        <f t="shared" si="134"/>
        <v>1</v>
      </c>
      <c r="S533" s="286">
        <f t="shared" si="134"/>
        <v>0</v>
      </c>
      <c r="T533" s="286">
        <f t="shared" si="134"/>
        <v>0</v>
      </c>
      <c r="U533" s="286">
        <f t="shared" si="134"/>
        <v>0</v>
      </c>
      <c r="V533" s="286">
        <f t="shared" si="134"/>
        <v>0</v>
      </c>
      <c r="W533" s="286">
        <f t="shared" si="134"/>
        <v>0</v>
      </c>
      <c r="X533" s="286">
        <f t="shared" si="134"/>
        <v>0</v>
      </c>
      <c r="Y533" s="286">
        <f t="shared" si="134"/>
        <v>0</v>
      </c>
      <c r="Z533" s="286">
        <f t="shared" si="134"/>
        <v>0</v>
      </c>
      <c r="AA533" s="286">
        <f t="shared" si="134"/>
        <v>0</v>
      </c>
      <c r="AB533" s="286">
        <f t="shared" si="134"/>
        <v>0</v>
      </c>
      <c r="AC533" s="286">
        <f t="shared" si="134"/>
        <v>0</v>
      </c>
      <c r="AD533" s="286">
        <f t="shared" si="134"/>
        <v>0</v>
      </c>
      <c r="AE533" s="287">
        <f t="shared" si="134"/>
        <v>0</v>
      </c>
      <c r="AF533" s="288" t="s">
        <v>0</v>
      </c>
      <c r="AG533" s="297">
        <v>20300</v>
      </c>
      <c r="AH533" s="266"/>
    </row>
    <row r="534" spans="1:34" ht="17.25">
      <c r="A534" s="289"/>
      <c r="B534" s="290"/>
      <c r="C534" s="284" t="s">
        <v>158</v>
      </c>
      <c r="D534" s="285">
        <f>SUM(J534:AE534)</f>
        <v>1</v>
      </c>
      <c r="E534" s="324" t="s">
        <v>218</v>
      </c>
      <c r="F534" s="324" t="s">
        <v>218</v>
      </c>
      <c r="G534" s="324">
        <v>0</v>
      </c>
      <c r="H534" s="324" t="s">
        <v>218</v>
      </c>
      <c r="I534" s="324" t="s">
        <v>218</v>
      </c>
      <c r="J534" s="286">
        <f>SUM(E534:I534)</f>
        <v>0</v>
      </c>
      <c r="K534" s="324">
        <v>0</v>
      </c>
      <c r="L534" s="324" t="s">
        <v>218</v>
      </c>
      <c r="M534" s="324">
        <v>1</v>
      </c>
      <c r="N534" s="324">
        <v>0</v>
      </c>
      <c r="O534" s="324">
        <v>0</v>
      </c>
      <c r="P534" s="324">
        <v>0</v>
      </c>
      <c r="Q534" s="324">
        <v>0</v>
      </c>
      <c r="R534" s="324">
        <v>0</v>
      </c>
      <c r="S534" s="324">
        <v>0</v>
      </c>
      <c r="T534" s="324">
        <v>0</v>
      </c>
      <c r="U534" s="324">
        <v>0</v>
      </c>
      <c r="V534" s="324">
        <v>0</v>
      </c>
      <c r="W534" s="324">
        <v>0</v>
      </c>
      <c r="X534" s="324">
        <v>0</v>
      </c>
      <c r="Y534" s="324">
        <v>0</v>
      </c>
      <c r="Z534" s="324">
        <v>0</v>
      </c>
      <c r="AA534" s="324">
        <v>0</v>
      </c>
      <c r="AB534" s="324">
        <v>0</v>
      </c>
      <c r="AC534" s="324">
        <v>0</v>
      </c>
      <c r="AD534" s="324">
        <v>0</v>
      </c>
      <c r="AE534" s="324" t="s">
        <v>218</v>
      </c>
      <c r="AF534" s="288" t="s">
        <v>158</v>
      </c>
      <c r="AG534" s="281"/>
      <c r="AH534" s="266"/>
    </row>
    <row r="535" spans="1:34" ht="17.25">
      <c r="A535" s="289"/>
      <c r="B535" s="290"/>
      <c r="C535" s="284" t="s">
        <v>159</v>
      </c>
      <c r="D535" s="285">
        <f>SUM(J535:AE535)</f>
        <v>2</v>
      </c>
      <c r="E535" s="324" t="s">
        <v>218</v>
      </c>
      <c r="F535" s="324">
        <v>1</v>
      </c>
      <c r="G535" s="324">
        <v>0</v>
      </c>
      <c r="H535" s="324">
        <v>0</v>
      </c>
      <c r="I535" s="324">
        <v>0</v>
      </c>
      <c r="J535" s="286">
        <f>SUM(E535:I535)</f>
        <v>1</v>
      </c>
      <c r="K535" s="324">
        <v>0</v>
      </c>
      <c r="L535" s="324" t="s">
        <v>218</v>
      </c>
      <c r="M535" s="324" t="s">
        <v>218</v>
      </c>
      <c r="N535" s="324" t="s">
        <v>218</v>
      </c>
      <c r="O535" s="324" t="s">
        <v>218</v>
      </c>
      <c r="P535" s="324" t="s">
        <v>218</v>
      </c>
      <c r="Q535" s="324">
        <v>0</v>
      </c>
      <c r="R535" s="324">
        <v>1</v>
      </c>
      <c r="S535" s="324">
        <v>0</v>
      </c>
      <c r="T535" s="324">
        <v>0</v>
      </c>
      <c r="U535" s="324">
        <v>0</v>
      </c>
      <c r="V535" s="324">
        <v>0</v>
      </c>
      <c r="W535" s="324">
        <v>0</v>
      </c>
      <c r="X535" s="324">
        <v>0</v>
      </c>
      <c r="Y535" s="324">
        <v>0</v>
      </c>
      <c r="Z535" s="324">
        <v>0</v>
      </c>
      <c r="AA535" s="324">
        <v>0</v>
      </c>
      <c r="AB535" s="324">
        <v>0</v>
      </c>
      <c r="AC535" s="324" t="s">
        <v>218</v>
      </c>
      <c r="AD535" s="324" t="s">
        <v>218</v>
      </c>
      <c r="AE535" s="324" t="s">
        <v>218</v>
      </c>
      <c r="AF535" s="288" t="s">
        <v>159</v>
      </c>
      <c r="AG535" s="281"/>
      <c r="AH535" s="266"/>
    </row>
    <row r="536" spans="1:34" ht="6.75" customHeight="1">
      <c r="A536" s="289"/>
      <c r="B536" s="290"/>
      <c r="C536" s="291"/>
      <c r="D536" s="285"/>
      <c r="E536" s="286"/>
      <c r="F536" s="286"/>
      <c r="G536" s="286"/>
      <c r="H536" s="286"/>
      <c r="I536" s="286"/>
      <c r="J536" s="286"/>
      <c r="K536" s="286"/>
      <c r="L536" s="286"/>
      <c r="M536" s="286"/>
      <c r="N536" s="286"/>
      <c r="O536" s="286"/>
      <c r="P536" s="286"/>
      <c r="Q536" s="286"/>
      <c r="R536" s="286"/>
      <c r="S536" s="286"/>
      <c r="T536" s="286"/>
      <c r="U536" s="286"/>
      <c r="V536" s="286"/>
      <c r="W536" s="286"/>
      <c r="X536" s="286"/>
      <c r="Y536" s="286"/>
      <c r="Z536" s="286"/>
      <c r="AA536" s="286"/>
      <c r="AB536" s="286"/>
      <c r="AC536" s="286"/>
      <c r="AD536" s="286"/>
      <c r="AE536" s="287"/>
      <c r="AF536" s="288"/>
      <c r="AG536" s="281"/>
      <c r="AH536" s="266"/>
    </row>
    <row r="537" spans="1:34" ht="17.25">
      <c r="A537" s="295">
        <v>20400</v>
      </c>
      <c r="B537" s="296" t="s">
        <v>582</v>
      </c>
      <c r="C537" s="284" t="s">
        <v>0</v>
      </c>
      <c r="D537" s="285">
        <f>SUM(J537:AE537)</f>
        <v>51</v>
      </c>
      <c r="E537" s="286">
        <f aca="true" t="shared" si="135" ref="E537:AE537">SUM(E538:E539)</f>
        <v>0</v>
      </c>
      <c r="F537" s="286">
        <f t="shared" si="135"/>
        <v>1</v>
      </c>
      <c r="G537" s="286">
        <f t="shared" si="135"/>
        <v>0</v>
      </c>
      <c r="H537" s="286">
        <f t="shared" si="135"/>
        <v>1</v>
      </c>
      <c r="I537" s="286">
        <f t="shared" si="135"/>
        <v>0</v>
      </c>
      <c r="J537" s="286">
        <f>J538+J539</f>
        <v>2</v>
      </c>
      <c r="K537" s="286">
        <f t="shared" si="135"/>
        <v>0</v>
      </c>
      <c r="L537" s="286">
        <f t="shared" si="135"/>
        <v>0</v>
      </c>
      <c r="M537" s="286">
        <f t="shared" si="135"/>
        <v>0</v>
      </c>
      <c r="N537" s="286">
        <f t="shared" si="135"/>
        <v>1</v>
      </c>
      <c r="O537" s="286">
        <f t="shared" si="135"/>
        <v>1</v>
      </c>
      <c r="P537" s="286">
        <f t="shared" si="135"/>
        <v>2</v>
      </c>
      <c r="Q537" s="286">
        <f t="shared" si="135"/>
        <v>2</v>
      </c>
      <c r="R537" s="286">
        <f t="shared" si="135"/>
        <v>3</v>
      </c>
      <c r="S537" s="286">
        <f t="shared" si="135"/>
        <v>2</v>
      </c>
      <c r="T537" s="286">
        <f t="shared" si="135"/>
        <v>1</v>
      </c>
      <c r="U537" s="286">
        <f t="shared" si="135"/>
        <v>3</v>
      </c>
      <c r="V537" s="286">
        <f t="shared" si="135"/>
        <v>5</v>
      </c>
      <c r="W537" s="286">
        <f t="shared" si="135"/>
        <v>3</v>
      </c>
      <c r="X537" s="286">
        <f t="shared" si="135"/>
        <v>1</v>
      </c>
      <c r="Y537" s="286">
        <f t="shared" si="135"/>
        <v>5</v>
      </c>
      <c r="Z537" s="286">
        <f t="shared" si="135"/>
        <v>10</v>
      </c>
      <c r="AA537" s="286">
        <f t="shared" si="135"/>
        <v>4</v>
      </c>
      <c r="AB537" s="286">
        <f t="shared" si="135"/>
        <v>3</v>
      </c>
      <c r="AC537" s="286">
        <f t="shared" si="135"/>
        <v>3</v>
      </c>
      <c r="AD537" s="286">
        <f t="shared" si="135"/>
        <v>0</v>
      </c>
      <c r="AE537" s="287">
        <f t="shared" si="135"/>
        <v>0</v>
      </c>
      <c r="AF537" s="288" t="s">
        <v>0</v>
      </c>
      <c r="AG537" s="297">
        <v>20400</v>
      </c>
      <c r="AH537" s="266"/>
    </row>
    <row r="538" spans="1:34" ht="17.25">
      <c r="A538" s="289"/>
      <c r="B538" s="290"/>
      <c r="C538" s="284" t="s">
        <v>158</v>
      </c>
      <c r="D538" s="285">
        <f>SUM(J538:AE538)</f>
        <v>32</v>
      </c>
      <c r="E538" s="324" t="s">
        <v>218</v>
      </c>
      <c r="F538" s="324" t="s">
        <v>218</v>
      </c>
      <c r="G538" s="324" t="s">
        <v>218</v>
      </c>
      <c r="H538" s="324" t="s">
        <v>218</v>
      </c>
      <c r="I538" s="324" t="s">
        <v>218</v>
      </c>
      <c r="J538" s="286">
        <f>SUM(E538:I538)</f>
        <v>0</v>
      </c>
      <c r="K538" s="324" t="s">
        <v>218</v>
      </c>
      <c r="L538" s="324" t="s">
        <v>218</v>
      </c>
      <c r="M538" s="324">
        <v>0</v>
      </c>
      <c r="N538" s="324">
        <v>1</v>
      </c>
      <c r="O538" s="324">
        <v>1</v>
      </c>
      <c r="P538" s="324">
        <v>0</v>
      </c>
      <c r="Q538" s="324">
        <v>1</v>
      </c>
      <c r="R538" s="324">
        <v>3</v>
      </c>
      <c r="S538" s="324">
        <v>2</v>
      </c>
      <c r="T538" s="324">
        <v>1</v>
      </c>
      <c r="U538" s="324">
        <v>2</v>
      </c>
      <c r="V538" s="324">
        <v>3</v>
      </c>
      <c r="W538" s="324">
        <v>3</v>
      </c>
      <c r="X538" s="324">
        <v>1</v>
      </c>
      <c r="Y538" s="324">
        <v>4</v>
      </c>
      <c r="Z538" s="324">
        <v>6</v>
      </c>
      <c r="AA538" s="324">
        <v>2</v>
      </c>
      <c r="AB538" s="324">
        <v>1</v>
      </c>
      <c r="AC538" s="324">
        <v>1</v>
      </c>
      <c r="AD538" s="324" t="s">
        <v>218</v>
      </c>
      <c r="AE538" s="324" t="s">
        <v>218</v>
      </c>
      <c r="AF538" s="288" t="s">
        <v>158</v>
      </c>
      <c r="AG538" s="281"/>
      <c r="AH538" s="266"/>
    </row>
    <row r="539" spans="1:34" ht="17.25">
      <c r="A539" s="289"/>
      <c r="B539" s="290"/>
      <c r="C539" s="284" t="s">
        <v>159</v>
      </c>
      <c r="D539" s="285">
        <f>SUM(J539:AE539)</f>
        <v>19</v>
      </c>
      <c r="E539" s="324" t="s">
        <v>218</v>
      </c>
      <c r="F539" s="324">
        <v>1</v>
      </c>
      <c r="G539" s="324" t="s">
        <v>218</v>
      </c>
      <c r="H539" s="324">
        <v>1</v>
      </c>
      <c r="I539" s="324" t="s">
        <v>218</v>
      </c>
      <c r="J539" s="286">
        <f>SUM(E539:I539)</f>
        <v>2</v>
      </c>
      <c r="K539" s="324" t="s">
        <v>218</v>
      </c>
      <c r="L539" s="324" t="s">
        <v>218</v>
      </c>
      <c r="M539" s="324" t="s">
        <v>218</v>
      </c>
      <c r="N539" s="324">
        <v>0</v>
      </c>
      <c r="O539" s="324" t="s">
        <v>218</v>
      </c>
      <c r="P539" s="324">
        <v>2</v>
      </c>
      <c r="Q539" s="324">
        <v>1</v>
      </c>
      <c r="R539" s="324">
        <v>0</v>
      </c>
      <c r="S539" s="324">
        <v>0</v>
      </c>
      <c r="T539" s="324">
        <v>0</v>
      </c>
      <c r="U539" s="324">
        <v>1</v>
      </c>
      <c r="V539" s="324">
        <v>2</v>
      </c>
      <c r="W539" s="324">
        <v>0</v>
      </c>
      <c r="X539" s="324">
        <v>0</v>
      </c>
      <c r="Y539" s="324">
        <v>1</v>
      </c>
      <c r="Z539" s="324">
        <v>4</v>
      </c>
      <c r="AA539" s="324">
        <v>2</v>
      </c>
      <c r="AB539" s="324">
        <v>2</v>
      </c>
      <c r="AC539" s="324">
        <v>2</v>
      </c>
      <c r="AD539" s="324" t="s">
        <v>218</v>
      </c>
      <c r="AE539" s="324" t="s">
        <v>218</v>
      </c>
      <c r="AF539" s="288" t="s">
        <v>159</v>
      </c>
      <c r="AG539" s="281"/>
      <c r="AH539" s="266"/>
    </row>
    <row r="540" spans="1:34" ht="2.25" customHeight="1" thickBot="1">
      <c r="A540" s="328"/>
      <c r="B540" s="329"/>
      <c r="C540" s="291"/>
      <c r="D540" s="330"/>
      <c r="E540" s="331"/>
      <c r="F540" s="331"/>
      <c r="G540" s="331"/>
      <c r="H540" s="331"/>
      <c r="I540" s="331"/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2"/>
      <c r="AF540" s="288"/>
      <c r="AG540" s="333"/>
      <c r="AH540" s="266"/>
    </row>
    <row r="541" spans="1:34" ht="16.5" customHeight="1">
      <c r="A541" s="301"/>
      <c r="B541" s="302"/>
      <c r="C541" s="321"/>
      <c r="D541" s="304"/>
      <c r="E541" s="304"/>
      <c r="F541" s="304"/>
      <c r="G541" s="304"/>
      <c r="H541" s="304"/>
      <c r="I541" s="304"/>
      <c r="J541" s="304"/>
      <c r="K541" s="304"/>
      <c r="L541" s="304"/>
      <c r="M541" s="304"/>
      <c r="N541" s="304"/>
      <c r="O541" s="304"/>
      <c r="P541" s="304"/>
      <c r="Q541" s="304"/>
      <c r="R541" s="304"/>
      <c r="S541" s="304"/>
      <c r="T541" s="304"/>
      <c r="U541" s="304"/>
      <c r="V541" s="304"/>
      <c r="W541" s="304"/>
      <c r="X541" s="304"/>
      <c r="Y541" s="304"/>
      <c r="Z541" s="304"/>
      <c r="AA541" s="304"/>
      <c r="AB541" s="304"/>
      <c r="AC541" s="755" t="s">
        <v>594</v>
      </c>
      <c r="AD541" s="755"/>
      <c r="AE541" s="755"/>
      <c r="AF541" s="755"/>
      <c r="AG541" s="755"/>
      <c r="AH541" s="266"/>
    </row>
    <row r="542" spans="3:32" ht="17.25">
      <c r="C542" s="336"/>
      <c r="AF542" s="336"/>
    </row>
    <row r="543" spans="3:32" ht="17.25">
      <c r="C543" s="336"/>
      <c r="AF543" s="336"/>
    </row>
    <row r="544" spans="3:32" ht="17.25">
      <c r="C544" s="336"/>
      <c r="AF544" s="336"/>
    </row>
    <row r="545" spans="3:32" ht="17.25">
      <c r="C545" s="336"/>
      <c r="AF545" s="336"/>
    </row>
    <row r="546" spans="3:32" ht="17.25">
      <c r="C546" s="336"/>
      <c r="AF546" s="336"/>
    </row>
    <row r="547" spans="3:32" ht="17.25">
      <c r="C547" s="336"/>
      <c r="AF547" s="336"/>
    </row>
    <row r="548" spans="3:32" ht="17.25">
      <c r="C548" s="336"/>
      <c r="AF548" s="336"/>
    </row>
    <row r="549" spans="3:32" ht="17.25">
      <c r="C549" s="336"/>
      <c r="AF549" s="336"/>
    </row>
    <row r="550" spans="3:32" ht="17.25">
      <c r="C550" s="336"/>
      <c r="AF550" s="336"/>
    </row>
    <row r="551" spans="3:32" ht="17.25">
      <c r="C551" s="336"/>
      <c r="AF551" s="336"/>
    </row>
    <row r="552" spans="3:32" ht="17.25">
      <c r="C552" s="336"/>
      <c r="AF552" s="336"/>
    </row>
    <row r="553" spans="3:32" ht="17.25">
      <c r="C553" s="336"/>
      <c r="AF553" s="336"/>
    </row>
    <row r="554" spans="3:32" ht="17.25">
      <c r="C554" s="336"/>
      <c r="AF554" s="336"/>
    </row>
  </sheetData>
  <sheetProtection formatColumns="0"/>
  <mergeCells count="15">
    <mergeCell ref="AC486:AG486"/>
    <mergeCell ref="AE487:AG487"/>
    <mergeCell ref="AC541:AG541"/>
    <mergeCell ref="AC330:AG330"/>
    <mergeCell ref="AE331:AG331"/>
    <mergeCell ref="AC408:AG408"/>
    <mergeCell ref="AE409:AG409"/>
    <mergeCell ref="AC173:AG173"/>
    <mergeCell ref="AE175:AG175"/>
    <mergeCell ref="AC252:AG252"/>
    <mergeCell ref="AE253:AG253"/>
    <mergeCell ref="A1:O1"/>
    <mergeCell ref="AE87:AG87"/>
    <mergeCell ref="AE1:AG1"/>
    <mergeCell ref="AE88:AG88"/>
  </mergeCells>
  <printOptions horizontalCentered="1"/>
  <pageMargins left="0.3937007874015748" right="0.3937007874015748" top="0.5905511811023623" bottom="0.7874015748031497" header="0.5118110236220472" footer="0.3937007874015748"/>
  <pageSetup firstPageNumber="26" useFirstPageNumber="1" horizontalDpi="600" verticalDpi="600" orientation="landscape" pageOrder="overThenDown" paperSize="8" scale="72" r:id="rId1"/>
  <rowBreaks count="6" manualBreakCount="6">
    <brk id="87" max="32" man="1"/>
    <brk id="174" max="32" man="1"/>
    <brk id="252" max="32" man="1"/>
    <brk id="330" max="32" man="1"/>
    <brk id="408" max="32" man="1"/>
    <brk id="486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41"/>
  <sheetViews>
    <sheetView showGridLines="0" zoomScale="115" zoomScaleNormal="115" zoomScaleSheetLayoutView="100" workbookViewId="0" topLeftCell="A1">
      <selection activeCell="A1" sqref="A1:K1"/>
    </sheetView>
  </sheetViews>
  <sheetFormatPr defaultColWidth="8.83203125" defaultRowHeight="18"/>
  <cols>
    <col min="1" max="1" width="7.58203125" style="0" bestFit="1" customWidth="1"/>
    <col min="2" max="15" width="6.66015625" style="0" customWidth="1"/>
    <col min="16" max="18" width="8.66015625" style="0" customWidth="1"/>
  </cols>
  <sheetData>
    <row r="1" spans="1:19" ht="22.5" customHeight="1">
      <c r="A1" s="623" t="s">
        <v>827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P1" s="18"/>
      <c r="Q1" s="18"/>
      <c r="R1" s="18"/>
      <c r="S1" s="18"/>
    </row>
    <row r="2" spans="1:19" ht="18" thickBo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719" t="s">
        <v>828</v>
      </c>
      <c r="M2" s="719"/>
      <c r="N2" s="719"/>
      <c r="O2" s="719"/>
      <c r="P2" s="18"/>
      <c r="Q2" s="18"/>
      <c r="R2" s="18"/>
      <c r="S2" s="18"/>
    </row>
    <row r="3" spans="1:19" s="98" customFormat="1" ht="26.25" customHeight="1">
      <c r="A3" s="432"/>
      <c r="B3" s="766" t="s">
        <v>0</v>
      </c>
      <c r="C3" s="767"/>
      <c r="D3" s="766" t="s">
        <v>302</v>
      </c>
      <c r="E3" s="767"/>
      <c r="F3" s="766" t="s">
        <v>303</v>
      </c>
      <c r="G3" s="767"/>
      <c r="H3" s="766" t="s">
        <v>304</v>
      </c>
      <c r="I3" s="767"/>
      <c r="J3" s="766" t="s">
        <v>305</v>
      </c>
      <c r="K3" s="767"/>
      <c r="L3" s="766" t="s">
        <v>306</v>
      </c>
      <c r="M3" s="767"/>
      <c r="N3" s="766" t="s">
        <v>188</v>
      </c>
      <c r="O3" s="768"/>
      <c r="P3" s="97"/>
      <c r="Q3" s="97"/>
      <c r="R3" s="97"/>
      <c r="S3" s="97"/>
    </row>
    <row r="4" spans="1:19" s="341" customFormat="1" ht="26.25" customHeight="1">
      <c r="A4" s="462"/>
      <c r="B4" s="222" t="s">
        <v>34</v>
      </c>
      <c r="C4" s="339" t="s">
        <v>307</v>
      </c>
      <c r="D4" s="222" t="s">
        <v>34</v>
      </c>
      <c r="E4" s="340" t="s">
        <v>307</v>
      </c>
      <c r="F4" s="222" t="s">
        <v>34</v>
      </c>
      <c r="G4" s="340" t="s">
        <v>307</v>
      </c>
      <c r="H4" s="222" t="s">
        <v>34</v>
      </c>
      <c r="I4" s="340" t="s">
        <v>307</v>
      </c>
      <c r="J4" s="222" t="s">
        <v>34</v>
      </c>
      <c r="K4" s="339" t="s">
        <v>307</v>
      </c>
      <c r="L4" s="222" t="s">
        <v>34</v>
      </c>
      <c r="M4" s="340" t="s">
        <v>307</v>
      </c>
      <c r="N4" s="222" t="s">
        <v>34</v>
      </c>
      <c r="O4" s="340" t="s">
        <v>307</v>
      </c>
      <c r="P4" s="231"/>
      <c r="Q4" s="231"/>
      <c r="R4" s="231"/>
      <c r="S4" s="231"/>
    </row>
    <row r="5" spans="1:19" ht="26.25" customHeight="1">
      <c r="A5" s="99" t="s">
        <v>829</v>
      </c>
      <c r="B5" s="342">
        <f aca="true" t="shared" si="0" ref="B5:B11">D5+F5+H5+J5+L5+N5</f>
        <v>6216</v>
      </c>
      <c r="C5" s="343">
        <f aca="true" t="shared" si="1" ref="C5:C11">B5/B5*100</f>
        <v>100</v>
      </c>
      <c r="D5" s="344">
        <v>5136</v>
      </c>
      <c r="E5" s="343">
        <f aca="true" t="shared" si="2" ref="E5:E11">D5/B5*100</f>
        <v>82.62548262548263</v>
      </c>
      <c r="F5" s="344">
        <v>202</v>
      </c>
      <c r="G5" s="343">
        <f aca="true" t="shared" si="3" ref="G5:G11">F5/B5*100</f>
        <v>3.24967824967825</v>
      </c>
      <c r="H5" s="344">
        <v>2</v>
      </c>
      <c r="I5" s="343">
        <f aca="true" t="shared" si="4" ref="I5:I11">H5/B5*100</f>
        <v>0.032175032175032175</v>
      </c>
      <c r="J5" s="345">
        <v>0</v>
      </c>
      <c r="K5" s="345">
        <f aca="true" t="shared" si="5" ref="K5:K11">J5/B5*100</f>
        <v>0</v>
      </c>
      <c r="L5" s="344">
        <v>693</v>
      </c>
      <c r="M5" s="343">
        <f aca="true" t="shared" si="6" ref="M5:M11">L5/B5*100</f>
        <v>11.14864864864865</v>
      </c>
      <c r="N5" s="344">
        <v>183</v>
      </c>
      <c r="O5" s="343">
        <f aca="true" t="shared" si="7" ref="O5:O11">N5/B5*100</f>
        <v>2.9440154440154442</v>
      </c>
      <c r="P5" s="18"/>
      <c r="Q5" s="18"/>
      <c r="R5" s="18"/>
      <c r="S5" s="18"/>
    </row>
    <row r="6" spans="1:19" ht="26.25" customHeight="1">
      <c r="A6" s="346" t="s">
        <v>308</v>
      </c>
      <c r="B6" s="165">
        <f t="shared" si="0"/>
        <v>6505</v>
      </c>
      <c r="C6" s="347">
        <f t="shared" si="1"/>
        <v>100</v>
      </c>
      <c r="D6" s="348">
        <v>5438</v>
      </c>
      <c r="E6" s="347">
        <f t="shared" si="2"/>
        <v>83.59723289777095</v>
      </c>
      <c r="F6" s="348">
        <v>161</v>
      </c>
      <c r="G6" s="347">
        <f t="shared" si="3"/>
        <v>2.475019215987702</v>
      </c>
      <c r="H6" s="348">
        <v>2</v>
      </c>
      <c r="I6" s="347">
        <f t="shared" si="4"/>
        <v>0.030745580322828595</v>
      </c>
      <c r="J6" s="1">
        <v>0</v>
      </c>
      <c r="K6" s="1">
        <f t="shared" si="5"/>
        <v>0</v>
      </c>
      <c r="L6" s="348">
        <v>699</v>
      </c>
      <c r="M6" s="347">
        <f t="shared" si="6"/>
        <v>10.745580322828593</v>
      </c>
      <c r="N6" s="348">
        <v>205</v>
      </c>
      <c r="O6" s="347">
        <f t="shared" si="7"/>
        <v>3.1514219830899313</v>
      </c>
      <c r="P6" s="18"/>
      <c r="Q6" s="18"/>
      <c r="R6" s="18"/>
      <c r="S6" s="18"/>
    </row>
    <row r="7" spans="1:19" ht="26.25" customHeight="1">
      <c r="A7" s="346" t="s">
        <v>309</v>
      </c>
      <c r="B7" s="165">
        <f t="shared" si="0"/>
        <v>6490</v>
      </c>
      <c r="C7" s="347">
        <f t="shared" si="1"/>
        <v>100</v>
      </c>
      <c r="D7" s="348">
        <v>5511</v>
      </c>
      <c r="E7" s="347">
        <f t="shared" si="2"/>
        <v>84.91525423728814</v>
      </c>
      <c r="F7" s="348">
        <v>161</v>
      </c>
      <c r="G7" s="347">
        <f t="shared" si="3"/>
        <v>2.4807395993836674</v>
      </c>
      <c r="H7" s="348">
        <v>3</v>
      </c>
      <c r="I7" s="347">
        <f t="shared" si="4"/>
        <v>0.046224961479198766</v>
      </c>
      <c r="J7" s="1">
        <v>0</v>
      </c>
      <c r="K7" s="1">
        <f t="shared" si="5"/>
        <v>0</v>
      </c>
      <c r="L7" s="348">
        <v>646</v>
      </c>
      <c r="M7" s="347">
        <f t="shared" si="6"/>
        <v>9.953775038520801</v>
      </c>
      <c r="N7" s="348">
        <v>169</v>
      </c>
      <c r="O7" s="347">
        <f t="shared" si="7"/>
        <v>2.6040061633281972</v>
      </c>
      <c r="P7" s="18"/>
      <c r="Q7" s="18"/>
      <c r="R7" s="18"/>
      <c r="S7" s="18"/>
    </row>
    <row r="8" spans="1:19" ht="26.25" customHeight="1">
      <c r="A8" s="346" t="s">
        <v>310</v>
      </c>
      <c r="B8" s="165">
        <f t="shared" si="0"/>
        <v>6939</v>
      </c>
      <c r="C8" s="347">
        <f t="shared" si="1"/>
        <v>100</v>
      </c>
      <c r="D8" s="348">
        <v>5856</v>
      </c>
      <c r="E8" s="347">
        <f t="shared" si="2"/>
        <v>84.39256376999568</v>
      </c>
      <c r="F8" s="348">
        <v>192</v>
      </c>
      <c r="G8" s="347">
        <f t="shared" si="3"/>
        <v>2.7669693039342844</v>
      </c>
      <c r="H8" s="348">
        <v>6</v>
      </c>
      <c r="I8" s="347">
        <f t="shared" si="4"/>
        <v>0.08646779074794639</v>
      </c>
      <c r="J8" s="1">
        <v>0</v>
      </c>
      <c r="K8" s="1">
        <f t="shared" si="5"/>
        <v>0</v>
      </c>
      <c r="L8" s="348">
        <v>696</v>
      </c>
      <c r="M8" s="347">
        <f t="shared" si="6"/>
        <v>10.030263726761781</v>
      </c>
      <c r="N8" s="348">
        <v>189</v>
      </c>
      <c r="O8" s="347">
        <f t="shared" si="7"/>
        <v>2.7237354085603114</v>
      </c>
      <c r="P8" s="18"/>
      <c r="Q8" s="18"/>
      <c r="R8" s="18"/>
      <c r="S8" s="18"/>
    </row>
    <row r="9" spans="1:19" ht="26.25" customHeight="1">
      <c r="A9" s="346" t="s">
        <v>311</v>
      </c>
      <c r="B9" s="165">
        <f t="shared" si="0"/>
        <v>6726</v>
      </c>
      <c r="C9" s="347">
        <f t="shared" si="1"/>
        <v>100</v>
      </c>
      <c r="D9" s="348">
        <v>5600</v>
      </c>
      <c r="E9" s="347">
        <f t="shared" si="2"/>
        <v>83.2589949449896</v>
      </c>
      <c r="F9" s="348">
        <v>179</v>
      </c>
      <c r="G9" s="347">
        <f t="shared" si="3"/>
        <v>2.661314302705917</v>
      </c>
      <c r="H9" s="348">
        <v>3</v>
      </c>
      <c r="I9" s="347">
        <f t="shared" si="4"/>
        <v>0.04460303300624443</v>
      </c>
      <c r="J9" s="1">
        <v>0</v>
      </c>
      <c r="K9" s="1">
        <f t="shared" si="5"/>
        <v>0</v>
      </c>
      <c r="L9" s="348">
        <v>731</v>
      </c>
      <c r="M9" s="347">
        <f t="shared" si="6"/>
        <v>10.868272375854891</v>
      </c>
      <c r="N9" s="348">
        <v>213</v>
      </c>
      <c r="O9" s="347">
        <f t="shared" si="7"/>
        <v>3.1668153434433544</v>
      </c>
      <c r="P9" s="18"/>
      <c r="Q9" s="18"/>
      <c r="R9" s="18"/>
      <c r="S9" s="18"/>
    </row>
    <row r="10" spans="1:19" ht="26.25" customHeight="1">
      <c r="A10" s="346" t="s">
        <v>312</v>
      </c>
      <c r="B10" s="165">
        <f t="shared" si="0"/>
        <v>7130</v>
      </c>
      <c r="C10" s="347">
        <f t="shared" si="1"/>
        <v>100</v>
      </c>
      <c r="D10" s="348">
        <v>6029</v>
      </c>
      <c r="E10" s="347">
        <f t="shared" si="2"/>
        <v>84.55820476858345</v>
      </c>
      <c r="F10" s="348">
        <v>137</v>
      </c>
      <c r="G10" s="347">
        <f t="shared" si="3"/>
        <v>1.921458625525947</v>
      </c>
      <c r="H10" s="348">
        <v>4</v>
      </c>
      <c r="I10" s="347">
        <f t="shared" si="4"/>
        <v>0.05610098176718093</v>
      </c>
      <c r="J10" s="1">
        <v>0</v>
      </c>
      <c r="K10" s="1">
        <f t="shared" si="5"/>
        <v>0</v>
      </c>
      <c r="L10" s="348">
        <v>746</v>
      </c>
      <c r="M10" s="347">
        <f t="shared" si="6"/>
        <v>10.462833099579242</v>
      </c>
      <c r="N10" s="348">
        <v>214</v>
      </c>
      <c r="O10" s="347">
        <f t="shared" si="7"/>
        <v>3.0014025245441793</v>
      </c>
      <c r="P10" s="18"/>
      <c r="Q10" s="18"/>
      <c r="R10" s="18"/>
      <c r="S10" s="18"/>
    </row>
    <row r="11" spans="1:19" ht="26.25" customHeight="1">
      <c r="A11" s="346" t="s">
        <v>313</v>
      </c>
      <c r="B11" s="165">
        <f t="shared" si="0"/>
        <v>6898</v>
      </c>
      <c r="C11" s="347">
        <f t="shared" si="1"/>
        <v>100</v>
      </c>
      <c r="D11" s="348">
        <v>5821</v>
      </c>
      <c r="E11" s="347">
        <f t="shared" si="2"/>
        <v>84.38677877645694</v>
      </c>
      <c r="F11" s="348">
        <v>143</v>
      </c>
      <c r="G11" s="347">
        <f t="shared" si="3"/>
        <v>2.0730646564221513</v>
      </c>
      <c r="H11" s="348">
        <v>6</v>
      </c>
      <c r="I11" s="347">
        <f t="shared" si="4"/>
        <v>0.08698173383589447</v>
      </c>
      <c r="J11" s="1">
        <v>0</v>
      </c>
      <c r="K11" s="1">
        <f t="shared" si="5"/>
        <v>0</v>
      </c>
      <c r="L11" s="348">
        <v>664</v>
      </c>
      <c r="M11" s="347">
        <f t="shared" si="6"/>
        <v>9.625978544505653</v>
      </c>
      <c r="N11" s="348">
        <v>264</v>
      </c>
      <c r="O11" s="347">
        <f t="shared" si="7"/>
        <v>3.8271962887793562</v>
      </c>
      <c r="P11" s="18"/>
      <c r="Q11" s="18"/>
      <c r="R11" s="18"/>
      <c r="S11" s="18"/>
    </row>
    <row r="12" spans="1:19" ht="9" customHeight="1">
      <c r="A12" s="24"/>
      <c r="B12" s="349"/>
      <c r="C12" s="350"/>
      <c r="D12" s="350"/>
      <c r="E12" s="351"/>
      <c r="F12" s="350"/>
      <c r="G12" s="351"/>
      <c r="H12" s="350"/>
      <c r="I12" s="351"/>
      <c r="J12" s="350"/>
      <c r="K12" s="350"/>
      <c r="L12" s="350"/>
      <c r="M12" s="351"/>
      <c r="N12" s="350"/>
      <c r="O12" s="351"/>
      <c r="P12" s="18"/>
      <c r="Q12" s="18"/>
      <c r="R12" s="18"/>
      <c r="S12" s="18"/>
    </row>
    <row r="13" spans="1:19" s="98" customFormat="1" ht="26.25" customHeight="1">
      <c r="A13" s="463"/>
      <c r="B13" s="761" t="s">
        <v>0</v>
      </c>
      <c r="C13" s="762"/>
      <c r="D13" s="761" t="s">
        <v>302</v>
      </c>
      <c r="E13" s="762"/>
      <c r="F13" s="761" t="s">
        <v>303</v>
      </c>
      <c r="G13" s="762"/>
      <c r="H13" s="764" t="s">
        <v>314</v>
      </c>
      <c r="I13" s="765"/>
      <c r="J13" s="761" t="s">
        <v>315</v>
      </c>
      <c r="K13" s="762"/>
      <c r="L13" s="761" t="s">
        <v>306</v>
      </c>
      <c r="M13" s="762"/>
      <c r="N13" s="761" t="s">
        <v>188</v>
      </c>
      <c r="O13" s="763"/>
      <c r="P13" s="97"/>
      <c r="Q13" s="97"/>
      <c r="R13" s="97"/>
      <c r="S13" s="97"/>
    </row>
    <row r="14" spans="1:19" s="341" customFormat="1" ht="26.25" customHeight="1">
      <c r="A14" s="462"/>
      <c r="B14" s="352" t="s">
        <v>34</v>
      </c>
      <c r="C14" s="353" t="s">
        <v>307</v>
      </c>
      <c r="D14" s="352" t="s">
        <v>34</v>
      </c>
      <c r="E14" s="340" t="s">
        <v>307</v>
      </c>
      <c r="F14" s="352" t="s">
        <v>34</v>
      </c>
      <c r="G14" s="340" t="s">
        <v>307</v>
      </c>
      <c r="H14" s="352" t="s">
        <v>34</v>
      </c>
      <c r="I14" s="340" t="s">
        <v>307</v>
      </c>
      <c r="J14" s="352" t="s">
        <v>34</v>
      </c>
      <c r="K14" s="353" t="s">
        <v>307</v>
      </c>
      <c r="L14" s="352" t="s">
        <v>34</v>
      </c>
      <c r="M14" s="340" t="s">
        <v>307</v>
      </c>
      <c r="N14" s="352" t="s">
        <v>34</v>
      </c>
      <c r="O14" s="340" t="s">
        <v>307</v>
      </c>
      <c r="P14" s="231"/>
      <c r="Q14" s="231"/>
      <c r="R14" s="231"/>
      <c r="S14" s="231"/>
    </row>
    <row r="15" spans="1:19" ht="26.25" customHeight="1">
      <c r="A15" s="99" t="s">
        <v>830</v>
      </c>
      <c r="B15" s="342">
        <f>D15+F15+H15+J15+L15+N15</f>
        <v>7368</v>
      </c>
      <c r="C15" s="343">
        <f>B15/B15*100</f>
        <v>100</v>
      </c>
      <c r="D15" s="344">
        <v>6220</v>
      </c>
      <c r="E15" s="343">
        <f>D15/B15*100</f>
        <v>84.41910966340934</v>
      </c>
      <c r="F15" s="344">
        <v>155</v>
      </c>
      <c r="G15" s="343">
        <f>F15/B15*100</f>
        <v>2.1036916395222582</v>
      </c>
      <c r="H15" s="344">
        <v>13</v>
      </c>
      <c r="I15" s="343">
        <f>H15/B15*100</f>
        <v>0.1764386536373507</v>
      </c>
      <c r="J15" s="344">
        <v>38</v>
      </c>
      <c r="K15" s="343">
        <f>J15/B15*100</f>
        <v>0.5157437567861021</v>
      </c>
      <c r="L15" s="344">
        <v>730</v>
      </c>
      <c r="M15" s="343">
        <f>L15/B15*100</f>
        <v>9.90770901194354</v>
      </c>
      <c r="N15" s="344">
        <v>212</v>
      </c>
      <c r="O15" s="343">
        <f>N15/B15*100</f>
        <v>2.8773072747014115</v>
      </c>
      <c r="P15" s="18"/>
      <c r="Q15" s="18"/>
      <c r="R15" s="18"/>
      <c r="S15" s="18"/>
    </row>
    <row r="16" spans="1:19" ht="26.25" customHeight="1">
      <c r="A16" s="105" t="s">
        <v>227</v>
      </c>
      <c r="B16" s="165">
        <v>7627</v>
      </c>
      <c r="C16" s="347">
        <v>100</v>
      </c>
      <c r="D16" s="348">
        <v>6363</v>
      </c>
      <c r="E16" s="347">
        <v>83.42729775796512</v>
      </c>
      <c r="F16" s="348">
        <v>156</v>
      </c>
      <c r="G16" s="347">
        <v>2.0453651501245576</v>
      </c>
      <c r="H16" s="348">
        <v>21</v>
      </c>
      <c r="I16" s="347">
        <v>0.2753376163629212</v>
      </c>
      <c r="J16" s="348">
        <v>40</v>
      </c>
      <c r="K16" s="347">
        <v>0.5244526025960401</v>
      </c>
      <c r="L16" s="348">
        <v>783</v>
      </c>
      <c r="M16" s="347">
        <v>10.26615969581749</v>
      </c>
      <c r="N16" s="348">
        <v>264</v>
      </c>
      <c r="O16" s="347">
        <v>3.4613871771338665</v>
      </c>
      <c r="P16" s="18"/>
      <c r="Q16" s="18"/>
      <c r="R16" s="18"/>
      <c r="S16" s="18"/>
    </row>
    <row r="17" spans="1:19" ht="26.25" customHeight="1">
      <c r="A17" s="105" t="s">
        <v>228</v>
      </c>
      <c r="B17" s="165">
        <v>7992</v>
      </c>
      <c r="C17" s="347">
        <v>100</v>
      </c>
      <c r="D17" s="348">
        <v>6728</v>
      </c>
      <c r="E17" s="347">
        <v>84.2</v>
      </c>
      <c r="F17" s="354">
        <v>181</v>
      </c>
      <c r="G17" s="347">
        <v>2.3</v>
      </c>
      <c r="H17" s="354">
        <v>24</v>
      </c>
      <c r="I17" s="347">
        <v>0.3</v>
      </c>
      <c r="J17" s="354">
        <v>35</v>
      </c>
      <c r="K17" s="347">
        <v>0.4</v>
      </c>
      <c r="L17" s="354">
        <v>780</v>
      </c>
      <c r="M17" s="347">
        <v>9.8</v>
      </c>
      <c r="N17" s="354">
        <v>244</v>
      </c>
      <c r="O17" s="347">
        <v>3.1</v>
      </c>
      <c r="P17" s="18"/>
      <c r="Q17" s="18"/>
      <c r="R17" s="18"/>
      <c r="S17" s="18"/>
    </row>
    <row r="18" spans="1:19" ht="26.25" customHeight="1">
      <c r="A18" s="105" t="s">
        <v>229</v>
      </c>
      <c r="B18" s="165">
        <v>7992</v>
      </c>
      <c r="C18" s="347">
        <v>100</v>
      </c>
      <c r="D18" s="348">
        <v>6667</v>
      </c>
      <c r="E18" s="347">
        <v>83.4</v>
      </c>
      <c r="F18" s="348">
        <v>188</v>
      </c>
      <c r="G18" s="347">
        <v>2.4</v>
      </c>
      <c r="H18" s="348">
        <v>38</v>
      </c>
      <c r="I18" s="347">
        <v>0.5</v>
      </c>
      <c r="J18" s="348">
        <v>45</v>
      </c>
      <c r="K18" s="347">
        <v>0.6</v>
      </c>
      <c r="L18" s="348">
        <v>836</v>
      </c>
      <c r="M18" s="347">
        <v>10.5</v>
      </c>
      <c r="N18" s="348">
        <v>218</v>
      </c>
      <c r="O18" s="347">
        <v>2.7</v>
      </c>
      <c r="P18" s="18"/>
      <c r="Q18" s="18"/>
      <c r="R18" s="18"/>
      <c r="S18" s="18"/>
    </row>
    <row r="19" spans="1:19" ht="26.25" customHeight="1">
      <c r="A19" s="105" t="s">
        <v>230</v>
      </c>
      <c r="B19" s="165">
        <v>7891</v>
      </c>
      <c r="C19" s="347">
        <v>100</v>
      </c>
      <c r="D19" s="348">
        <v>6645</v>
      </c>
      <c r="E19" s="347">
        <v>84.2</v>
      </c>
      <c r="F19" s="348">
        <v>153</v>
      </c>
      <c r="G19" s="347">
        <v>1.9</v>
      </c>
      <c r="H19" s="348">
        <v>30</v>
      </c>
      <c r="I19" s="347">
        <v>0.4</v>
      </c>
      <c r="J19" s="348">
        <v>31</v>
      </c>
      <c r="K19" s="347">
        <v>0.4</v>
      </c>
      <c r="L19" s="348">
        <v>814</v>
      </c>
      <c r="M19" s="347">
        <v>10.3</v>
      </c>
      <c r="N19" s="348">
        <v>218</v>
      </c>
      <c r="O19" s="347">
        <v>2.8</v>
      </c>
      <c r="P19" s="18"/>
      <c r="Q19" s="18"/>
      <c r="R19" s="18"/>
      <c r="S19" s="18"/>
    </row>
    <row r="20" spans="1:19" ht="26.25" customHeight="1">
      <c r="A20" s="105" t="s">
        <v>231</v>
      </c>
      <c r="B20" s="165">
        <v>8200</v>
      </c>
      <c r="C20" s="347">
        <v>100</v>
      </c>
      <c r="D20" s="348">
        <v>6832</v>
      </c>
      <c r="E20" s="347">
        <v>83.3170731707317</v>
      </c>
      <c r="F20" s="348">
        <v>167</v>
      </c>
      <c r="G20" s="347">
        <v>2.0365853658536586</v>
      </c>
      <c r="H20" s="348">
        <v>40</v>
      </c>
      <c r="I20" s="347">
        <v>0.4878048780487805</v>
      </c>
      <c r="J20" s="348">
        <v>35</v>
      </c>
      <c r="K20" s="347">
        <v>0.426829268292683</v>
      </c>
      <c r="L20" s="348">
        <v>885</v>
      </c>
      <c r="M20" s="347">
        <v>10.792682926829269</v>
      </c>
      <c r="N20" s="348">
        <v>241</v>
      </c>
      <c r="O20" s="347">
        <v>2.9390243902439024</v>
      </c>
      <c r="P20" s="18"/>
      <c r="Q20" s="18"/>
      <c r="R20" s="18"/>
      <c r="S20" s="18"/>
    </row>
    <row r="21" spans="1:19" ht="26.25" customHeight="1">
      <c r="A21" s="105" t="s">
        <v>316</v>
      </c>
      <c r="B21" s="165">
        <v>8348</v>
      </c>
      <c r="C21" s="347">
        <v>100</v>
      </c>
      <c r="D21" s="348">
        <v>6948</v>
      </c>
      <c r="E21" s="347">
        <v>83.22951605174892</v>
      </c>
      <c r="F21" s="348">
        <v>163</v>
      </c>
      <c r="G21" s="347">
        <v>1.9525634882606613</v>
      </c>
      <c r="H21" s="348">
        <v>31</v>
      </c>
      <c r="I21" s="347">
        <v>0.3713464302827024</v>
      </c>
      <c r="J21" s="348">
        <v>45</v>
      </c>
      <c r="K21" s="347">
        <v>0.5390512697652132</v>
      </c>
      <c r="L21" s="348">
        <v>927</v>
      </c>
      <c r="M21" s="347">
        <v>11.104456157163392</v>
      </c>
      <c r="N21" s="348">
        <v>234</v>
      </c>
      <c r="O21" s="347">
        <v>2.8030666027791087</v>
      </c>
      <c r="P21" s="18"/>
      <c r="Q21" s="18"/>
      <c r="R21" s="18"/>
      <c r="S21" s="18"/>
    </row>
    <row r="22" spans="1:18" s="13" customFormat="1" ht="26.25" customHeight="1">
      <c r="A22" s="105" t="s">
        <v>831</v>
      </c>
      <c r="B22" s="355">
        <v>8492</v>
      </c>
      <c r="C22" s="356">
        <f aca="true" t="shared" si="8" ref="C22:C37">B22/B22*100</f>
        <v>100</v>
      </c>
      <c r="D22" s="357">
        <v>7160</v>
      </c>
      <c r="E22" s="356">
        <f>D22/B22*100</f>
        <v>84.31464908148845</v>
      </c>
      <c r="F22" s="358">
        <v>147</v>
      </c>
      <c r="G22" s="356">
        <f>F22/B22*100</f>
        <v>1.731040979745643</v>
      </c>
      <c r="H22" s="358">
        <v>18</v>
      </c>
      <c r="I22" s="356">
        <f>+H22/$B$28*100</f>
        <v>0.17767249037607344</v>
      </c>
      <c r="J22" s="358">
        <v>37</v>
      </c>
      <c r="K22" s="356">
        <f>+J22/$B$28*100</f>
        <v>0.3652156746619287</v>
      </c>
      <c r="L22" s="358">
        <v>882</v>
      </c>
      <c r="M22" s="356">
        <v>10.4</v>
      </c>
      <c r="N22" s="358">
        <v>248</v>
      </c>
      <c r="O22" s="356">
        <v>2.9</v>
      </c>
      <c r="P22" s="16"/>
      <c r="Q22" s="16"/>
      <c r="R22" s="16"/>
    </row>
    <row r="23" spans="1:18" s="7" customFormat="1" ht="26.25" customHeight="1">
      <c r="A23" s="105" t="s">
        <v>232</v>
      </c>
      <c r="B23" s="355">
        <v>8756</v>
      </c>
      <c r="C23" s="356">
        <v>100</v>
      </c>
      <c r="D23" s="357">
        <v>7403</v>
      </c>
      <c r="E23" s="356">
        <v>84.54773869346734</v>
      </c>
      <c r="F23" s="358">
        <v>163</v>
      </c>
      <c r="G23" s="356">
        <v>1.8615806304248514</v>
      </c>
      <c r="H23" s="358">
        <v>41</v>
      </c>
      <c r="I23" s="356">
        <v>0.4682503426222019</v>
      </c>
      <c r="J23" s="358">
        <v>49</v>
      </c>
      <c r="K23" s="356">
        <v>0.559616263133851</v>
      </c>
      <c r="L23" s="358">
        <v>874</v>
      </c>
      <c r="M23" s="356">
        <v>9.981726815897671</v>
      </c>
      <c r="N23" s="358">
        <v>226</v>
      </c>
      <c r="O23" s="356">
        <v>2.5810872544540886</v>
      </c>
      <c r="P23" s="256"/>
      <c r="Q23" s="256"/>
      <c r="R23" s="256"/>
    </row>
    <row r="24" spans="1:18" s="7" customFormat="1" ht="26.25" customHeight="1">
      <c r="A24" s="105" t="s">
        <v>233</v>
      </c>
      <c r="B24" s="355">
        <v>8910</v>
      </c>
      <c r="C24" s="356">
        <v>100</v>
      </c>
      <c r="D24" s="357">
        <v>7496</v>
      </c>
      <c r="E24" s="356">
        <v>84.13019079685746</v>
      </c>
      <c r="F24" s="358">
        <v>156</v>
      </c>
      <c r="G24" s="356">
        <v>1.7508417508417509</v>
      </c>
      <c r="H24" s="358">
        <v>48</v>
      </c>
      <c r="I24" s="356">
        <v>0.5387205387205387</v>
      </c>
      <c r="J24" s="358">
        <v>53</v>
      </c>
      <c r="K24" s="356">
        <v>0.5948372615039282</v>
      </c>
      <c r="L24" s="358">
        <v>955</v>
      </c>
      <c r="M24" s="356">
        <v>10.718294051627385</v>
      </c>
      <c r="N24" s="358">
        <v>202</v>
      </c>
      <c r="O24" s="356">
        <v>2.2671156004489337</v>
      </c>
      <c r="P24" s="256"/>
      <c r="Q24" s="256"/>
      <c r="R24" s="256"/>
    </row>
    <row r="25" spans="1:18" s="7" customFormat="1" ht="26.25" customHeight="1">
      <c r="A25" s="105" t="s">
        <v>234</v>
      </c>
      <c r="B25" s="355">
        <v>9092</v>
      </c>
      <c r="C25" s="356">
        <v>100</v>
      </c>
      <c r="D25" s="357">
        <v>7683</v>
      </c>
      <c r="E25" s="356">
        <v>84.50285965684118</v>
      </c>
      <c r="F25" s="358">
        <v>151</v>
      </c>
      <c r="G25" s="356">
        <v>1.6608007039155301</v>
      </c>
      <c r="H25" s="358">
        <v>47</v>
      </c>
      <c r="I25" s="356">
        <v>0.5169379674439067</v>
      </c>
      <c r="J25" s="358">
        <v>85</v>
      </c>
      <c r="K25" s="356">
        <v>0.9348878134623845</v>
      </c>
      <c r="L25" s="358">
        <v>912</v>
      </c>
      <c r="M25" s="356">
        <v>10.030796304443466</v>
      </c>
      <c r="N25" s="358">
        <v>214</v>
      </c>
      <c r="O25" s="356">
        <v>2.353717553893533</v>
      </c>
      <c r="P25" s="256"/>
      <c r="Q25" s="256"/>
      <c r="R25" s="256"/>
    </row>
    <row r="26" spans="1:18" s="7" customFormat="1" ht="26.25" customHeight="1">
      <c r="A26" s="105" t="s">
        <v>493</v>
      </c>
      <c r="B26" s="355">
        <v>9722</v>
      </c>
      <c r="C26" s="356">
        <v>100</v>
      </c>
      <c r="D26" s="357">
        <v>8121</v>
      </c>
      <c r="E26" s="356">
        <v>83.5321950216005</v>
      </c>
      <c r="F26" s="358">
        <v>151</v>
      </c>
      <c r="G26" s="356">
        <v>1.553178358362477</v>
      </c>
      <c r="H26" s="358">
        <v>49</v>
      </c>
      <c r="I26" s="356">
        <v>0.5040115202633203</v>
      </c>
      <c r="J26" s="358">
        <v>121</v>
      </c>
      <c r="K26" s="356">
        <v>1.2445998765686073</v>
      </c>
      <c r="L26" s="357">
        <v>1053</v>
      </c>
      <c r="M26" s="356">
        <v>10.831104710964821</v>
      </c>
      <c r="N26" s="358">
        <v>227</v>
      </c>
      <c r="O26" s="356">
        <v>2.33491051224028</v>
      </c>
      <c r="P26" s="256"/>
      <c r="Q26" s="256"/>
      <c r="R26" s="256"/>
    </row>
    <row r="27" spans="1:18" s="7" customFormat="1" ht="26.25" customHeight="1">
      <c r="A27" s="105" t="s">
        <v>652</v>
      </c>
      <c r="B27" s="355">
        <v>9289</v>
      </c>
      <c r="C27" s="356">
        <v>100</v>
      </c>
      <c r="D27" s="357">
        <v>7834</v>
      </c>
      <c r="E27" s="356">
        <v>84.33631176660566</v>
      </c>
      <c r="F27" s="358">
        <v>124</v>
      </c>
      <c r="G27" s="356">
        <v>1.3349122618150502</v>
      </c>
      <c r="H27" s="358">
        <v>33</v>
      </c>
      <c r="I27" s="356">
        <v>0.3552589083862633</v>
      </c>
      <c r="J27" s="358">
        <v>145</v>
      </c>
      <c r="K27" s="356">
        <v>1.5609861126063087</v>
      </c>
      <c r="L27" s="357">
        <v>940</v>
      </c>
      <c r="M27" s="356">
        <v>10.11949617827538</v>
      </c>
      <c r="N27" s="358">
        <v>213</v>
      </c>
      <c r="O27" s="356">
        <v>2.2930347723113362</v>
      </c>
      <c r="P27" s="256"/>
      <c r="Q27" s="256"/>
      <c r="R27" s="256"/>
    </row>
    <row r="28" spans="1:18" s="7" customFormat="1" ht="26.25" customHeight="1">
      <c r="A28" s="258" t="s">
        <v>832</v>
      </c>
      <c r="B28" s="359">
        <f>+SUM(B31:B37)</f>
        <v>10131</v>
      </c>
      <c r="C28" s="360">
        <f t="shared" si="8"/>
        <v>100</v>
      </c>
      <c r="D28" s="361">
        <f>+SUM(D31:D37)</f>
        <v>8475</v>
      </c>
      <c r="E28" s="360">
        <f aca="true" t="shared" si="9" ref="E28:E37">D28/B28*100</f>
        <v>83.65413088540124</v>
      </c>
      <c r="F28" s="362">
        <f>+SUM(F31:F37)</f>
        <v>113</v>
      </c>
      <c r="G28" s="360">
        <f>F28/B28*100</f>
        <v>1.1153884118053499</v>
      </c>
      <c r="H28" s="362">
        <f>+SUM(H31:H37)</f>
        <v>64</v>
      </c>
      <c r="I28" s="360">
        <f>+H28/$B$28*100</f>
        <v>0.6317244102260389</v>
      </c>
      <c r="J28" s="362">
        <f>+SUM(J31:J37)</f>
        <v>164</v>
      </c>
      <c r="K28" s="360">
        <f>+J28/$B$28*100</f>
        <v>1.618793801204225</v>
      </c>
      <c r="L28" s="592">
        <f>+SUM(L31:L37)</f>
        <v>1051</v>
      </c>
      <c r="M28" s="360">
        <f>+L28/$B$28*100</f>
        <v>10.374099299180733</v>
      </c>
      <c r="N28" s="362">
        <f>+SUM(N31:N37)</f>
        <v>264</v>
      </c>
      <c r="O28" s="360">
        <f>+N28/$B$28*100</f>
        <v>2.6058631921824107</v>
      </c>
      <c r="P28" s="256"/>
      <c r="Q28" s="256"/>
      <c r="R28" s="256"/>
    </row>
    <row r="29" spans="1:18" s="7" customFormat="1" ht="8.25" customHeight="1">
      <c r="A29" s="258"/>
      <c r="B29" s="359"/>
      <c r="C29" s="360"/>
      <c r="D29" s="361"/>
      <c r="E29" s="360"/>
      <c r="F29" s="362"/>
      <c r="G29" s="360"/>
      <c r="H29" s="362"/>
      <c r="I29" s="360"/>
      <c r="J29" s="362"/>
      <c r="K29" s="360"/>
      <c r="L29" s="362"/>
      <c r="M29" s="360"/>
      <c r="N29" s="362"/>
      <c r="O29" s="360"/>
      <c r="P29" s="256"/>
      <c r="Q29" s="256"/>
      <c r="R29" s="256"/>
    </row>
    <row r="30" spans="1:19" ht="7.5" customHeight="1">
      <c r="A30" s="53"/>
      <c r="B30" s="363"/>
      <c r="C30" s="356"/>
      <c r="D30" s="364"/>
      <c r="E30" s="356"/>
      <c r="F30" s="364"/>
      <c r="G30" s="356"/>
      <c r="H30" s="364"/>
      <c r="I30" s="356"/>
      <c r="J30" s="364"/>
      <c r="K30" s="356"/>
      <c r="L30" s="364"/>
      <c r="M30" s="356"/>
      <c r="N30" s="364"/>
      <c r="O30" s="356"/>
      <c r="P30" s="18"/>
      <c r="Q30" s="18"/>
      <c r="R30" s="18"/>
      <c r="S30" s="18"/>
    </row>
    <row r="31" spans="1:19" ht="26.25" customHeight="1">
      <c r="A31" s="593" t="s">
        <v>317</v>
      </c>
      <c r="B31" s="363">
        <f>+D31+F31+H31+J31+L31+N31</f>
        <v>2036</v>
      </c>
      <c r="C31" s="356">
        <f t="shared" si="8"/>
        <v>100</v>
      </c>
      <c r="D31" s="364">
        <v>1770</v>
      </c>
      <c r="E31" s="356">
        <f>D31/B31*100</f>
        <v>86.9351669941061</v>
      </c>
      <c r="F31" s="364">
        <v>16</v>
      </c>
      <c r="G31" s="356">
        <f aca="true" t="shared" si="10" ref="G31:G37">F31/B31*100</f>
        <v>0.7858546168958742</v>
      </c>
      <c r="H31" s="364">
        <v>11</v>
      </c>
      <c r="I31" s="356">
        <f aca="true" t="shared" si="11" ref="I31:I37">H31/B31*100</f>
        <v>0.5402750491159135</v>
      </c>
      <c r="J31" s="364">
        <v>26</v>
      </c>
      <c r="K31" s="356">
        <f aca="true" t="shared" si="12" ref="K31:K37">J31/B31*100</f>
        <v>1.2770137524557956</v>
      </c>
      <c r="L31" s="364">
        <v>175</v>
      </c>
      <c r="M31" s="356">
        <f aca="true" t="shared" si="13" ref="M31:M37">L31/B31*100</f>
        <v>8.595284872298626</v>
      </c>
      <c r="N31" s="364">
        <v>38</v>
      </c>
      <c r="O31" s="356">
        <f aca="true" t="shared" si="14" ref="O31:O37">N31/B31*100</f>
        <v>1.8664047151277015</v>
      </c>
      <c r="P31" s="18"/>
      <c r="Q31" s="18"/>
      <c r="R31" s="18"/>
      <c r="S31" s="18"/>
    </row>
    <row r="32" spans="1:19" ht="26.25" customHeight="1">
      <c r="A32" s="593" t="s">
        <v>1</v>
      </c>
      <c r="B32" s="363">
        <f aca="true" t="shared" si="15" ref="B32:B37">+D32+F32+H32+J32+L32+N32</f>
        <v>1461</v>
      </c>
      <c r="C32" s="356">
        <f t="shared" si="8"/>
        <v>100</v>
      </c>
      <c r="D32" s="364">
        <v>1210</v>
      </c>
      <c r="E32" s="356">
        <f t="shared" si="9"/>
        <v>82.81998631074606</v>
      </c>
      <c r="F32" s="364">
        <v>7</v>
      </c>
      <c r="G32" s="356">
        <f t="shared" si="10"/>
        <v>0.4791238877481177</v>
      </c>
      <c r="H32" s="364">
        <v>8</v>
      </c>
      <c r="I32" s="356">
        <f t="shared" si="11"/>
        <v>0.5475701574264202</v>
      </c>
      <c r="J32" s="364">
        <v>13</v>
      </c>
      <c r="K32" s="356">
        <f t="shared" si="12"/>
        <v>0.8898015058179329</v>
      </c>
      <c r="L32" s="364">
        <v>181</v>
      </c>
      <c r="M32" s="356">
        <f t="shared" si="13"/>
        <v>12.388774811772759</v>
      </c>
      <c r="N32" s="364">
        <v>42</v>
      </c>
      <c r="O32" s="356">
        <f t="shared" si="14"/>
        <v>2.8747433264887063</v>
      </c>
      <c r="P32" s="18"/>
      <c r="Q32" s="18"/>
      <c r="R32" s="18"/>
      <c r="S32" s="18"/>
    </row>
    <row r="33" spans="1:19" ht="26.25" customHeight="1">
      <c r="A33" s="593" t="s">
        <v>2</v>
      </c>
      <c r="B33" s="363">
        <f t="shared" si="15"/>
        <v>1071</v>
      </c>
      <c r="C33" s="356">
        <f t="shared" si="8"/>
        <v>100</v>
      </c>
      <c r="D33" s="364">
        <v>896</v>
      </c>
      <c r="E33" s="356">
        <f>D33/B33*100</f>
        <v>83.66013071895425</v>
      </c>
      <c r="F33" s="364">
        <v>9</v>
      </c>
      <c r="G33" s="356">
        <f t="shared" si="10"/>
        <v>0.8403361344537815</v>
      </c>
      <c r="H33" s="364">
        <v>4</v>
      </c>
      <c r="I33" s="356">
        <f t="shared" si="11"/>
        <v>0.3734827264239029</v>
      </c>
      <c r="J33" s="364">
        <v>26</v>
      </c>
      <c r="K33" s="356">
        <f t="shared" si="12"/>
        <v>2.427637721755369</v>
      </c>
      <c r="L33" s="364">
        <v>105</v>
      </c>
      <c r="M33" s="356">
        <f t="shared" si="13"/>
        <v>9.803921568627452</v>
      </c>
      <c r="N33" s="364">
        <v>31</v>
      </c>
      <c r="O33" s="356">
        <f t="shared" si="14"/>
        <v>2.8944911297852474</v>
      </c>
      <c r="P33" s="18"/>
      <c r="Q33" s="18"/>
      <c r="R33" s="18"/>
      <c r="S33" s="18"/>
    </row>
    <row r="34" spans="1:19" ht="26.25" customHeight="1">
      <c r="A34" s="593" t="s">
        <v>318</v>
      </c>
      <c r="B34" s="363">
        <f t="shared" si="15"/>
        <v>1817</v>
      </c>
      <c r="C34" s="356">
        <f t="shared" si="8"/>
        <v>100</v>
      </c>
      <c r="D34" s="364">
        <v>1464</v>
      </c>
      <c r="E34" s="356">
        <f t="shared" si="9"/>
        <v>80.5723720418272</v>
      </c>
      <c r="F34" s="364">
        <v>21</v>
      </c>
      <c r="G34" s="356">
        <f t="shared" si="10"/>
        <v>1.1557512383048982</v>
      </c>
      <c r="H34" s="364">
        <v>15</v>
      </c>
      <c r="I34" s="356">
        <f t="shared" si="11"/>
        <v>0.8255365987892129</v>
      </c>
      <c r="J34" s="364">
        <v>42</v>
      </c>
      <c r="K34" s="356">
        <f t="shared" si="12"/>
        <v>2.3115024766097965</v>
      </c>
      <c r="L34" s="364">
        <v>227</v>
      </c>
      <c r="M34" s="356">
        <f t="shared" si="13"/>
        <v>12.493120528343423</v>
      </c>
      <c r="N34" s="364">
        <v>48</v>
      </c>
      <c r="O34" s="356">
        <f t="shared" si="14"/>
        <v>2.6417171161254815</v>
      </c>
      <c r="P34" s="18"/>
      <c r="Q34" s="18"/>
      <c r="R34" s="18"/>
      <c r="S34" s="18"/>
    </row>
    <row r="35" spans="1:19" ht="26.25" customHeight="1">
      <c r="A35" s="593" t="s">
        <v>3</v>
      </c>
      <c r="B35" s="363">
        <f t="shared" si="15"/>
        <v>904</v>
      </c>
      <c r="C35" s="356">
        <f t="shared" si="8"/>
        <v>100</v>
      </c>
      <c r="D35" s="364">
        <v>734</v>
      </c>
      <c r="E35" s="356">
        <f t="shared" si="9"/>
        <v>81.19469026548673</v>
      </c>
      <c r="F35" s="364">
        <v>12</v>
      </c>
      <c r="G35" s="356">
        <f t="shared" si="10"/>
        <v>1.3274336283185841</v>
      </c>
      <c r="H35" s="364">
        <v>13</v>
      </c>
      <c r="I35" s="356">
        <f t="shared" si="11"/>
        <v>1.4380530973451326</v>
      </c>
      <c r="J35" s="364">
        <v>24</v>
      </c>
      <c r="K35" s="356">
        <f t="shared" si="12"/>
        <v>2.6548672566371683</v>
      </c>
      <c r="L35" s="364">
        <v>92</v>
      </c>
      <c r="M35" s="356">
        <f t="shared" si="13"/>
        <v>10.176991150442479</v>
      </c>
      <c r="N35" s="364">
        <v>29</v>
      </c>
      <c r="O35" s="356">
        <f t="shared" si="14"/>
        <v>3.2079646017699117</v>
      </c>
      <c r="P35" s="18"/>
      <c r="Q35" s="18"/>
      <c r="R35" s="18"/>
      <c r="S35" s="18"/>
    </row>
    <row r="36" spans="1:19" ht="26.25" customHeight="1">
      <c r="A36" s="593" t="s">
        <v>4</v>
      </c>
      <c r="B36" s="363">
        <f t="shared" si="15"/>
        <v>1420</v>
      </c>
      <c r="C36" s="356">
        <f t="shared" si="8"/>
        <v>100</v>
      </c>
      <c r="D36" s="364">
        <v>1192</v>
      </c>
      <c r="E36" s="356">
        <f t="shared" si="9"/>
        <v>83.94366197183099</v>
      </c>
      <c r="F36" s="364">
        <v>21</v>
      </c>
      <c r="G36" s="356">
        <f t="shared" si="10"/>
        <v>1.4788732394366197</v>
      </c>
      <c r="H36" s="364">
        <v>5</v>
      </c>
      <c r="I36" s="356">
        <f t="shared" si="11"/>
        <v>0.35211267605633806</v>
      </c>
      <c r="J36" s="364">
        <v>20</v>
      </c>
      <c r="K36" s="356">
        <f t="shared" si="12"/>
        <v>1.4084507042253522</v>
      </c>
      <c r="L36" s="364">
        <v>152</v>
      </c>
      <c r="M36" s="356">
        <f t="shared" si="13"/>
        <v>10.704225352112676</v>
      </c>
      <c r="N36" s="364">
        <v>30</v>
      </c>
      <c r="O36" s="356">
        <f t="shared" si="14"/>
        <v>2.112676056338028</v>
      </c>
      <c r="P36" s="18"/>
      <c r="Q36" s="18"/>
      <c r="R36" s="18"/>
      <c r="S36" s="18"/>
    </row>
    <row r="37" spans="1:19" ht="26.25" customHeight="1" thickBot="1">
      <c r="A37" s="593" t="s">
        <v>319</v>
      </c>
      <c r="B37" s="365">
        <f t="shared" si="15"/>
        <v>1422</v>
      </c>
      <c r="C37" s="366">
        <f t="shared" si="8"/>
        <v>100</v>
      </c>
      <c r="D37" s="367">
        <v>1209</v>
      </c>
      <c r="E37" s="366">
        <f t="shared" si="9"/>
        <v>85.0210970464135</v>
      </c>
      <c r="F37" s="367">
        <v>27</v>
      </c>
      <c r="G37" s="366">
        <f t="shared" si="10"/>
        <v>1.89873417721519</v>
      </c>
      <c r="H37" s="367">
        <v>8</v>
      </c>
      <c r="I37" s="366">
        <f t="shared" si="11"/>
        <v>0.5625879043600562</v>
      </c>
      <c r="J37" s="367">
        <v>13</v>
      </c>
      <c r="K37" s="366">
        <f t="shared" si="12"/>
        <v>0.9142053445850914</v>
      </c>
      <c r="L37" s="367">
        <v>119</v>
      </c>
      <c r="M37" s="366">
        <f t="shared" si="13"/>
        <v>8.368495077355837</v>
      </c>
      <c r="N37" s="367">
        <v>46</v>
      </c>
      <c r="O37" s="366">
        <f t="shared" si="14"/>
        <v>3.2348804500703237</v>
      </c>
      <c r="P37" s="18"/>
      <c r="Q37" s="18"/>
      <c r="R37" s="18"/>
      <c r="S37" s="18"/>
    </row>
    <row r="38" spans="1:19" ht="17.25">
      <c r="A38" s="594"/>
      <c r="B38" s="594"/>
      <c r="C38" s="595"/>
      <c r="D38" s="594"/>
      <c r="E38" s="595"/>
      <c r="F38" s="594"/>
      <c r="G38" s="595"/>
      <c r="H38" s="594"/>
      <c r="I38" s="595"/>
      <c r="J38" s="594"/>
      <c r="K38" s="595"/>
      <c r="L38" s="594"/>
      <c r="M38" s="595"/>
      <c r="N38" s="594"/>
      <c r="O38" s="595"/>
      <c r="P38" s="18"/>
      <c r="Q38" s="18"/>
      <c r="R38" s="18"/>
      <c r="S38" s="18"/>
    </row>
    <row r="39" spans="1:19" ht="17.25">
      <c r="A39" s="266"/>
      <c r="B39" s="266"/>
      <c r="C39" s="266"/>
      <c r="D39" s="266"/>
      <c r="E39" s="596"/>
      <c r="F39" s="266"/>
      <c r="G39" s="596"/>
      <c r="H39" s="266"/>
      <c r="I39" s="596"/>
      <c r="J39" s="266"/>
      <c r="K39" s="266"/>
      <c r="L39" s="266"/>
      <c r="M39" s="596"/>
      <c r="N39" s="266"/>
      <c r="O39" s="596"/>
      <c r="P39" s="18"/>
      <c r="Q39" s="18"/>
      <c r="R39" s="18"/>
      <c r="S39" s="18"/>
    </row>
    <row r="40" spans="1:15" ht="17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2:15" ht="17.25">
      <c r="L41" s="616" t="s">
        <v>285</v>
      </c>
      <c r="M41" s="616"/>
      <c r="N41" s="616"/>
      <c r="O41" s="616"/>
    </row>
  </sheetData>
  <mergeCells count="17">
    <mergeCell ref="A1:K1"/>
    <mergeCell ref="L2:O2"/>
    <mergeCell ref="B3:C3"/>
    <mergeCell ref="D3:E3"/>
    <mergeCell ref="F3:G3"/>
    <mergeCell ref="H3:I3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L41:O41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2012-04-20T02:45:54Z</cp:lastPrinted>
  <dcterms:created xsi:type="dcterms:W3CDTF">2004-04-03T03:27:09Z</dcterms:created>
  <dcterms:modified xsi:type="dcterms:W3CDTF">2012-04-20T02:46:02Z</dcterms:modified>
  <cp:category/>
  <cp:version/>
  <cp:contentType/>
  <cp:contentStatus/>
</cp:coreProperties>
</file>